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5480" windowHeight="5985" tabRatio="844" activeTab="0"/>
  </bookViews>
  <sheets>
    <sheet name="VCIFM" sheetId="1" r:id="rId1"/>
    <sheet name="ACT.EXT." sheetId="2" r:id="rId2"/>
    <sheet name="vcai-SUPERIOR" sheetId="3" r:id="rId3"/>
    <sheet name="vcai-DESARROLLO" sheetId="4" state="hidden" r:id="rId4"/>
    <sheet name="vcai-CAPACITACION" sheetId="5" r:id="rId5"/>
    <sheet name="vcai-3°EVALUADOR" sheetId="6" r:id="rId6"/>
    <sheet name="VCCOGR" sheetId="7" r:id="rId7"/>
    <sheet name="vcai-AUTO" sheetId="8" r:id="rId8"/>
    <sheet name="APOR.DEST." sheetId="9" r:id="rId9"/>
    <sheet name="Resumen personal" sheetId="10" r:id="rId10"/>
    <sheet name="tablas de calculo" sheetId="11" state="hidden" r:id="rId11"/>
  </sheets>
  <externalReferences>
    <externalReference r:id="rId14"/>
    <externalReference r:id="rId15"/>
    <externalReference r:id="rId16"/>
  </externalReferences>
  <definedNames>
    <definedName name="ACT.EXT.DA1">'[2]tablas de calculo'!$BH$1</definedName>
    <definedName name="actextdg1">'tablas de calculo'!$S$47</definedName>
    <definedName name="actextdg2">'tablas de calculo'!$S$48</definedName>
    <definedName name="actextdg3">'tablas de calculo'!$S$49</definedName>
    <definedName name="aportdestdg1">'tablas de calculo'!$S$52</definedName>
    <definedName name="aportdestdg10">'tablas de calculo'!$S$61</definedName>
    <definedName name="aportdestdg11">'tablas de calculo'!$S$62</definedName>
    <definedName name="aportdestdg12">'tablas de calculo'!$S$63</definedName>
    <definedName name="aportdestdg13">'tablas de calculo'!$S$64</definedName>
    <definedName name="aportdestdg2">'tablas de calculo'!$S$53</definedName>
    <definedName name="aportdestdg3">'tablas de calculo'!$S$54</definedName>
    <definedName name="aportdestdg4">'tablas de calculo'!$S$55</definedName>
    <definedName name="aportdestdg5">'tablas de calculo'!$S$56</definedName>
    <definedName name="aportdestdg6">'tablas de calculo'!$S$57</definedName>
    <definedName name="aportdestdg7">'tablas de calculo'!$S$58</definedName>
    <definedName name="aportdestdg8">'tablas de calculo'!$S$59</definedName>
    <definedName name="aportdestdg9">'tablas de calculo'!$S$60</definedName>
    <definedName name="_xlnm.Print_Area" localSheetId="1">'ACT.EXT.'!$A$1:$L$43</definedName>
    <definedName name="_xlnm.Print_Area" localSheetId="8">'APOR.DEST.'!$A$1:$L$54</definedName>
    <definedName name="_xlnm.Print_Area" localSheetId="9">'Resumen personal'!$A$1:$I$116</definedName>
    <definedName name="_xlnm.Print_Area" localSheetId="10">'tablas de calculo'!$A$1:$BD$52</definedName>
    <definedName name="_xlnm.Print_Area" localSheetId="5">'vcai-3°EVALUADOR'!$A$1:$L$57</definedName>
    <definedName name="_xlnm.Print_Area" localSheetId="7">'vcai-AUTO'!$A$2:$L$63</definedName>
    <definedName name="_xlnm.Print_Area" localSheetId="4">'vcai-CAPACITACION'!$B$2:$K$32</definedName>
    <definedName name="_xlnm.Print_Area" localSheetId="3">'vcai-DESARROLLO'!$A$1:$L$46</definedName>
    <definedName name="_xlnm.Print_Area" localSheetId="2">'vcai-SUPERIOR'!$A$1:$L$56</definedName>
    <definedName name="_xlnm.Print_Area" localSheetId="6">'VCCOGR'!$A$1:$M$41</definedName>
    <definedName name="_xlnm.Print_Area" localSheetId="0">'VCIFM'!$A$1:$L$60</definedName>
    <definedName name="eapautodg1">'tablas de calculo'!$L$77</definedName>
    <definedName name="eapautodg10">'tablas de calculo'!$L$86</definedName>
    <definedName name="eapautodg11">'tablas de calculo'!$L$87</definedName>
    <definedName name="eapautodg12">'tablas de calculo'!$L$88</definedName>
    <definedName name="eapautodg13">'tablas de calculo'!$L$89</definedName>
    <definedName name="eapautodg14">'tablas de calculo'!$L$90</definedName>
    <definedName name="eapautodg15">'tablas de calculo'!$L$91</definedName>
    <definedName name="eapautodg16">'tablas de calculo'!$L$92</definedName>
    <definedName name="eapautodg2">'tablas de calculo'!$L$78</definedName>
    <definedName name="eapautodg3">'tablas de calculo'!$L$79</definedName>
    <definedName name="eapautodg4">'tablas de calculo'!$L$80</definedName>
    <definedName name="eapautodg5">'tablas de calculo'!$L$81</definedName>
    <definedName name="eapautodg6">'tablas de calculo'!$L$82</definedName>
    <definedName name="eapautodg7">'tablas de calculo'!$L$83</definedName>
    <definedName name="eapautodg8">'tablas de calculo'!$L$84</definedName>
    <definedName name="eapautodg9">'tablas de calculo'!$L$85</definedName>
    <definedName name="eapjefedg1">'tablas de calculo'!$M$59</definedName>
    <definedName name="eapjefedg10">'tablas de calculo'!$M$68</definedName>
    <definedName name="eapjefedg11">'tablas de calculo'!$M$69</definedName>
    <definedName name="eapjefedg12">'tablas de calculo'!$M$70</definedName>
    <definedName name="eapjefedg13">'tablas de calculo'!$M$71</definedName>
    <definedName name="eapjefedg14">'tablas de calculo'!$M$72</definedName>
    <definedName name="eapjefedg15">'tablas de calculo'!$M$73</definedName>
    <definedName name="eapjefedg16">'tablas de calculo'!$M$74</definedName>
    <definedName name="eapjefedg2">'tablas de calculo'!$M$60</definedName>
    <definedName name="eapjefedg3">'tablas de calculo'!$M$61</definedName>
    <definedName name="eapjefedg4">'tablas de calculo'!$M$62</definedName>
    <definedName name="eapjefedg5">'tablas de calculo'!$M$63</definedName>
    <definedName name="eapjefedg6">'tablas de calculo'!$M$64</definedName>
    <definedName name="eapjefedg7">'tablas de calculo'!$M$65</definedName>
    <definedName name="eapjefedg8">'tablas de calculo'!$M$66</definedName>
    <definedName name="eapjefedg9">'tablas de calculo'!$M$67</definedName>
    <definedName name="eapsupda1">'[2]tablas de calculo'!$K$29</definedName>
    <definedName name="eapsupdesa1">'tablas de calculo'!$T$41</definedName>
    <definedName name="eapsupdesa2">'tablas de calculo'!$T$42</definedName>
    <definedName name="eapsupdesa3">'tablas de calculo'!$T$43</definedName>
    <definedName name="eapsupdesa4">'tablas de calculo'!$T$44</definedName>
    <definedName name="eapsupdg1">'tablas de calculo'!$M$41</definedName>
    <definedName name="eapsupdg10">'tablas de calculo'!$M$50</definedName>
    <definedName name="eapsupdg11">'tablas de calculo'!$M$51</definedName>
    <definedName name="eapsupdg12">'tablas de calculo'!$M$52</definedName>
    <definedName name="eapsupdg13">'tablas de calculo'!$M$53</definedName>
    <definedName name="eapsupdg14">'tablas de calculo'!$M$54</definedName>
    <definedName name="eapsupdg15">'tablas de calculo'!$M$55</definedName>
    <definedName name="eapsupdg16">'tablas de calculo'!$M$56</definedName>
    <definedName name="eapsupdg2">'tablas de calculo'!$M$42</definedName>
    <definedName name="eapsupdg3">'tablas de calculo'!$M$43</definedName>
    <definedName name="eapsupdg4">'tablas de calculo'!$M$44</definedName>
    <definedName name="eapsupdg5">'tablas de calculo'!$M$45</definedName>
    <definedName name="eapsupdg6">'tablas de calculo'!$M$46</definedName>
    <definedName name="eapsupdg7">'tablas de calculo'!$M$47</definedName>
    <definedName name="eapsupdg8">'tablas de calculo'!$M$48</definedName>
    <definedName name="eapsupdg9">'tablas de calculo'!$M$49</definedName>
    <definedName name="mcdg1">'tablas de calculo'!$AG$52</definedName>
    <definedName name="mcdg2">'tablas de calculo'!$AG$53</definedName>
    <definedName name="mcdg3">'tablas de calculo'!$AG$54</definedName>
    <definedName name="mcdg4">'tablas de calculo'!$AG$55</definedName>
    <definedName name="mcdg5">'tablas de calculo'!$AG$56</definedName>
    <definedName name="metaindi1">'[1]tablas de calculo'!$AB$46</definedName>
    <definedName name="metasindida1">'[3]tablas de calculo'!$AI$46</definedName>
    <definedName name="midg1">'tablas de calculo'!$AG$45</definedName>
    <definedName name="midg2">'tablas de calculo'!$AG$46</definedName>
    <definedName name="midg3">'tablas de calculo'!$AG$47</definedName>
    <definedName name="midg4">'tablas de calculo'!$AG$48</definedName>
    <definedName name="midg5">'tablas de calculo'!$AG$49</definedName>
    <definedName name="solver_cvg" localSheetId="5" hidden="1">0.0001</definedName>
    <definedName name="solver_drv" localSheetId="5" hidden="1">1</definedName>
    <definedName name="solver_est" localSheetId="5" hidden="1">1</definedName>
    <definedName name="solver_itr" localSheetId="5" hidden="1">100</definedName>
    <definedName name="solver_lin" localSheetId="5" hidden="1">2</definedName>
    <definedName name="solver_neg" localSheetId="5" hidden="1">2</definedName>
    <definedName name="solver_num" localSheetId="5" hidden="1">0</definedName>
    <definedName name="solver_nwt" localSheetId="5" hidden="1">1</definedName>
    <definedName name="solver_opt" localSheetId="5" hidden="1">'vcai-3°EVALUADOR'!$H$42</definedName>
    <definedName name="solver_pre" localSheetId="5" hidden="1">0.000001</definedName>
    <definedName name="solver_scl" localSheetId="5" hidden="1">2</definedName>
    <definedName name="solver_sho" localSheetId="5" hidden="1">2</definedName>
    <definedName name="solver_tim" localSheetId="5" hidden="1">100</definedName>
    <definedName name="solver_tol" localSheetId="5" hidden="1">0.05</definedName>
    <definedName name="solver_typ" localSheetId="5" hidden="1">1</definedName>
    <definedName name="solver_val" localSheetId="5" hidden="1">0</definedName>
  </definedNames>
  <calcPr fullCalcOnLoad="1" fullPrecision="0"/>
</workbook>
</file>

<file path=xl/sharedStrings.xml><?xml version="1.0" encoding="utf-8"?>
<sst xmlns="http://schemas.openxmlformats.org/spreadsheetml/2006/main" count="928" uniqueCount="380">
  <si>
    <t>Visión estrátegica:</t>
  </si>
  <si>
    <t>Liderazgo:</t>
  </si>
  <si>
    <t>Orientación a Resultados:</t>
  </si>
  <si>
    <t>Trabajo en Equipo:</t>
  </si>
  <si>
    <t>Negociación:</t>
  </si>
  <si>
    <t>LUGAR y FECHA DE LA APLICACIÓN:</t>
  </si>
  <si>
    <t>CALIFICACIÓN:</t>
  </si>
  <si>
    <t>NIVEL DE DESEMPEÑO:</t>
  </si>
  <si>
    <t>no aprobatorio</t>
  </si>
  <si>
    <t xml:space="preserve">Anual </t>
  </si>
  <si>
    <t>mínimo</t>
  </si>
  <si>
    <t>satisfactorio</t>
  </si>
  <si>
    <t>sobresaliente</t>
  </si>
  <si>
    <t>30 - 100</t>
  </si>
  <si>
    <t>SATISFACTORIO</t>
  </si>
  <si>
    <t>NO APROBATORIO</t>
  </si>
  <si>
    <t>No Aplica</t>
  </si>
  <si>
    <t>UNIDAD DE MEDIDA:</t>
  </si>
  <si>
    <t>PONDERACIÓN:</t>
  </si>
  <si>
    <t>PARÁMETROS DE EVALUACIÓN</t>
  </si>
  <si>
    <t>Peso</t>
  </si>
  <si>
    <t>Liderazgo</t>
  </si>
  <si>
    <t>CALIFICACION:</t>
  </si>
  <si>
    <t>Evalucion de Superior Jerárquico</t>
  </si>
  <si>
    <t>Peso(indicador)</t>
  </si>
  <si>
    <t>Metas Individuales</t>
  </si>
  <si>
    <t>Metas Colectivas</t>
  </si>
  <si>
    <t xml:space="preserve">Auto- Evaluacion </t>
  </si>
  <si>
    <t>NOMBRE Y  FIRMA DEL EVALUADO.</t>
  </si>
  <si>
    <t>METAS INDIVIDUALES</t>
  </si>
  <si>
    <t>METAS COLECTIVAS</t>
  </si>
  <si>
    <t>AUTO</t>
  </si>
  <si>
    <t>SUPERIOR</t>
  </si>
  <si>
    <t xml:space="preserve">  FIRMA DEL EVALUADO.</t>
  </si>
  <si>
    <t>FIRMA DEL EVALUADO.</t>
  </si>
  <si>
    <t>FIRMA DEL EVALUADO</t>
  </si>
  <si>
    <t>J. Depto.</t>
  </si>
  <si>
    <t>Enlace</t>
  </si>
  <si>
    <t>Sub-Area</t>
  </si>
  <si>
    <t>D. Area</t>
  </si>
  <si>
    <t>D. Gral. Area</t>
  </si>
  <si>
    <t xml:space="preserve">D. Gral. </t>
  </si>
  <si>
    <t>total</t>
  </si>
  <si>
    <t>Capacidades</t>
  </si>
  <si>
    <t>Metas</t>
  </si>
  <si>
    <t>1° Comportamiento</t>
  </si>
  <si>
    <t>2° Comportamiento</t>
  </si>
  <si>
    <t>3° Comportamiento</t>
  </si>
  <si>
    <t>4° Comportamiento</t>
  </si>
  <si>
    <t>Trabajo en Equipo</t>
  </si>
  <si>
    <t>META 1.</t>
  </si>
  <si>
    <t>META 2.</t>
  </si>
  <si>
    <t>META 3.</t>
  </si>
  <si>
    <t>Visión Estratégica:</t>
  </si>
  <si>
    <t>COMPORTAMIENTOS</t>
  </si>
  <si>
    <t>2° Facilita el cumplimiento de las horas de capacitación obligatoria de todo su personal.</t>
  </si>
  <si>
    <t>Más de 40 horas en promedio</t>
  </si>
  <si>
    <t>40 horas, en promedio</t>
  </si>
  <si>
    <t>Menos de 40 horas en promedio</t>
  </si>
  <si>
    <t>3° Cumple con el proceso de evaluación del desempeño de su personal.</t>
  </si>
  <si>
    <t>Menos del 100% de su personal evaluado al término del periodo asignado.</t>
  </si>
  <si>
    <t>4° Genera, junto con el personal bajo su cargo, los Planes de Acción de mejora de desempeño.</t>
  </si>
  <si>
    <t>En la 1a. semana posterior a la notificación de resultados.</t>
  </si>
  <si>
    <t>Entre la 2a. y 4a. Semana posterior a la notificación de resultados.</t>
  </si>
  <si>
    <t>Gerenciales % interno</t>
  </si>
  <si>
    <t>Cantidad</t>
  </si>
  <si>
    <t>Tiempo</t>
  </si>
  <si>
    <t>Costo</t>
  </si>
  <si>
    <t>Calidad</t>
  </si>
  <si>
    <t>Cantidad-Tiempo</t>
  </si>
  <si>
    <t>Cantidad-Costo</t>
  </si>
  <si>
    <t>Cantidad-Calidad</t>
  </si>
  <si>
    <t>Tiempo-Costo</t>
  </si>
  <si>
    <t>Tiempo-Calidad</t>
  </si>
  <si>
    <t>Costo-Calidad</t>
  </si>
  <si>
    <t>DATOS DEL EVALUADO</t>
  </si>
  <si>
    <t>ACCIÓN CORRECTIVA O DE MEJORA</t>
  </si>
  <si>
    <t xml:space="preserve">Satisfactorio </t>
  </si>
  <si>
    <t>EVALUACIÓN DE CAPACIDADES GERENCIALES O DIRECTIVAS PARA EL DESARROLLO PROFESIONAL</t>
  </si>
  <si>
    <t>Desarrollo Profesional del Personal</t>
  </si>
  <si>
    <t>SUPERIOR JERAR.</t>
  </si>
  <si>
    <t>JEFE DEL SUPER.</t>
  </si>
  <si>
    <t>ESTANDARES PROFESIONALES DE ACTUACIÓN</t>
  </si>
  <si>
    <t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</si>
  <si>
    <t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</si>
  <si>
    <t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</si>
  <si>
    <t>NO APLICA</t>
  </si>
  <si>
    <t>Evaluación de Actividades Extraordinarias</t>
  </si>
  <si>
    <t>Descripción de las Actividades Extraordinarias</t>
  </si>
  <si>
    <t>Calificación</t>
  </si>
  <si>
    <t>Puntos</t>
  </si>
  <si>
    <t>TOTAL DE PUNTOS ADICIONALES PARA LA EVALUACIÓN DE METAS INDIVIDUALES</t>
  </si>
  <si>
    <t>Comentarios:</t>
  </si>
  <si>
    <t xml:space="preserve">Requisitos para evaluar  Aportaciones Destacadas </t>
  </si>
  <si>
    <t>Cumple                                                      (7 de 7)</t>
  </si>
  <si>
    <t xml:space="preserve">Evaluación de Aportación Destacada </t>
  </si>
  <si>
    <t>INDICADOR</t>
  </si>
  <si>
    <t>CALIFICACION</t>
  </si>
  <si>
    <t>PUNTOS</t>
  </si>
  <si>
    <t>Realizada con Calidad Profesional (con conocimiento y habilidad sobre el tema).</t>
  </si>
  <si>
    <t>Responde a principios de mejora continua o mejores prácticas.</t>
  </si>
  <si>
    <t>Produjo resultados benéficos verificables y auditables.</t>
  </si>
  <si>
    <t>Evitó gastos y utilización innecesaria de recursos financieros y/o materiales.</t>
  </si>
  <si>
    <t>Realizada tomando en cuenta las disposiciones normativas que aplican a la UR, a la Dependencia y a la APF.</t>
  </si>
  <si>
    <t>Involucró toma de decisión acertada para afrontar, anticipar, resolver algún problema o aportar beneficios.</t>
  </si>
  <si>
    <t>Responde a las necesidades de la ciudadanía, la institución y/o de la APF.</t>
  </si>
  <si>
    <t>Es congruente con los objetivos institucionales de la UA en la que se encuentra adscrito.</t>
  </si>
  <si>
    <t>Implicó un esfuerzo de creatividad, innovación o mejoramiento de su área de adscripción.</t>
  </si>
  <si>
    <t>Incrementó la proyección social o la productividad del área de adscripción.</t>
  </si>
  <si>
    <t>La aportación destacada fue bien conceptualizada para abordar una problemática o hacer la mejora.</t>
  </si>
  <si>
    <t>La población o área beneficiada esta plenamente identificada.</t>
  </si>
  <si>
    <t>Ahorró recursos y tiempos para su área de trabajo.</t>
  </si>
  <si>
    <t>TOTAL DE PUNTOS ADICIONALES PARA LA EVALUACIÓN DEL DESEMPEÑO</t>
  </si>
  <si>
    <t>TOTAL</t>
  </si>
  <si>
    <t>Aportaciones Destacadas</t>
  </si>
  <si>
    <t>Actividades Extraordinarias</t>
  </si>
  <si>
    <t>ACCIONES CORRECTIVAS O DE MEJORA</t>
  </si>
  <si>
    <t>NOMBRE, FIRMA Y PUESTO DEL SUPERIOR JERÁRQUICO O SUPERVISOR</t>
  </si>
  <si>
    <t>LUGAR Y FECHA</t>
  </si>
  <si>
    <t>Act. Extra.</t>
  </si>
  <si>
    <t>CALIFICACIÓN  ANUAL PARCIAL</t>
  </si>
  <si>
    <t>Capacidades Gerenciales o Directivas</t>
  </si>
  <si>
    <t>QUIEN SE DETERMINE</t>
  </si>
  <si>
    <t>Pesos</t>
  </si>
  <si>
    <t>Aportaciones destac.</t>
  </si>
  <si>
    <t>CALIFICACIÓN  ANUAL FINAL</t>
  </si>
  <si>
    <t>Más de 15 días posteriores al ingreso, en promedio</t>
  </si>
  <si>
    <t>100% de su personal evaluado en la 1a. quincena del periodo asignado.</t>
  </si>
  <si>
    <t>100% de su personal evaluado entre la 2a. quincena y el término del periodo asignado.</t>
  </si>
  <si>
    <t>Después de la 4a. Semana posterior a la notificación de resultados</t>
  </si>
  <si>
    <t>n/t</t>
  </si>
  <si>
    <t>Cursos de capacitación</t>
  </si>
  <si>
    <t>Aprendizaje de habilidades o conocimientos específicos</t>
  </si>
  <si>
    <t>Asesoría personalizada</t>
  </si>
  <si>
    <t>Seguimiento especial</t>
  </si>
  <si>
    <t>Conocimientode mejores prácticas</t>
  </si>
  <si>
    <t>Facultamiento</t>
  </si>
  <si>
    <t>Describa:</t>
  </si>
  <si>
    <t>Otros (específique)</t>
  </si>
  <si>
    <t>Aasesoría personalizada</t>
  </si>
  <si>
    <t>Conocimiento de mejoras prácticas</t>
  </si>
  <si>
    <t xml:space="preserve">Facultamiento </t>
  </si>
  <si>
    <t>Otros (especifique)</t>
  </si>
  <si>
    <t>ACCIONES CORRECTIVA O DE MEJORA</t>
  </si>
  <si>
    <t>calificacion</t>
  </si>
  <si>
    <t>Peso:</t>
  </si>
  <si>
    <t>CURSOS DE CAPACITACIÓN</t>
  </si>
  <si>
    <t>APRENDIZAJE DE HABILIDADES O CONOCIMIENTOS ESPECÍFICOS</t>
  </si>
  <si>
    <t>SEGUIMIENTO ESPECIAL</t>
  </si>
  <si>
    <t>FACULTAMIENTO</t>
  </si>
  <si>
    <t>OTROS (ESPECÍFIQUE)</t>
  </si>
  <si>
    <t>CONOCIMIENTO DE MEJORES PRÁCTICAS</t>
  </si>
  <si>
    <t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</si>
  <si>
    <t>1. Genera símbolos de identidad y otras acciones para propiciar la cohesión y permanencia del equipo.</t>
  </si>
  <si>
    <t>1. Faculta a sus colaboradores por medio de asignaciones retadoras que promueven su desarrollo.</t>
  </si>
  <si>
    <t>1. Dirige la operación y mejora de varios procesos para alcanzar resultados que superan los estándares establecidos.</t>
  </si>
  <si>
    <t>1. Resuelve conflictos constructivamentre en entornos adversos y de impacto institucional.</t>
  </si>
  <si>
    <t>2. Establece criterios y normas que facilitan la auto-dirección de los equipos.</t>
  </si>
  <si>
    <t>2. Asume riesgos calculados, a fin de aprovechar oportunidades y traducirlas en resultados estratégicos.</t>
  </si>
  <si>
    <t>2. Actúa como impulsor de transformaciones con impacto en la Dependencia/Entidad.</t>
  </si>
  <si>
    <t>2. Genera enfoques y acciones novedosas para la solución de problemas de impacto institucional.</t>
  </si>
  <si>
    <t>2. Actúa previamente, a fin de impedir conflictos.</t>
  </si>
  <si>
    <t>3. Incluso en momentos críticos, con su actitud y sus palabras de aliento, mantiene motivados a los miembros de los equipos en que participa.</t>
  </si>
  <si>
    <t>3. Visualiza el posicionamiento de la institución en el contexto nacional y global.</t>
  </si>
  <si>
    <t>3. Establece estrategias que superan notoriamente la productividad de varios grupos.</t>
  </si>
  <si>
    <t>3. Adapta sus intervenciones durante una negociación, basado en una lectura eficaz de los intereses y emociones de la contraparte.</t>
  </si>
  <si>
    <t>4. Construye un sólido sentido de identidad, pertenencia y orgullo entre los miembros de los equipos en los que participa.</t>
  </si>
  <si>
    <t>4. Propone escenarios de negociación que consideran el impacto institucional o interinstitucional, según el caso, de los posibles acuerdos.</t>
  </si>
  <si>
    <t>Anticipa en su ámbito de competencia situaciones críticas o de alto impacto para la institución generando estrategias.</t>
  </si>
  <si>
    <t>Asume riesgos calculados, a fin de aprovechar oportunidades y traducirlas en resultados estratégicos.</t>
  </si>
  <si>
    <t>Visualiza el posicionamiento de la institución en el contexto nacional y global.</t>
  </si>
  <si>
    <t>Faculta a sus colaboradores por medio de asignaciones retadoras que promueven su desarrollo.</t>
  </si>
  <si>
    <t>Actúa como impulsor de transformaciones con impacto en la Dependencia/Entidad.</t>
  </si>
  <si>
    <t>Dirige la operación y mejora de varios procesos para alcanzar resultados que superan los estándares establecidos.</t>
  </si>
  <si>
    <t>Genera enfoques y acciones novedosas para la solución de problemas de impacto institucional.</t>
  </si>
  <si>
    <t>Establece estrategias que superan notoriamente la productividad de varios grupos.</t>
  </si>
  <si>
    <t>Resuelve conflictos constructivamentre en entornos adversos y de impacto institucional.</t>
  </si>
  <si>
    <t>Actúa previamente, a fin de impedir conflictos.</t>
  </si>
  <si>
    <t>Adapta sus intervenciones durante una negociación, basado en una lectura eficaz de los intereses y emociones de la contraparte.</t>
  </si>
  <si>
    <t>Propone escenarios de negociación que consideran el impacto institucional o interinstitucional, según el caso, de los posibles acuerdos.</t>
  </si>
  <si>
    <t>Genera símbolos de identidad y otras acciones para propiciar la cohesión y permanencia del equipo.</t>
  </si>
  <si>
    <t>Establece criterios y normas que facilitan la auto-dirección de los equipos.</t>
  </si>
  <si>
    <t>Incluso en momentos críticos, con su actitud y sus palabras de aliento, mantiene motivados a los miembros de los equipos en que participa.</t>
  </si>
  <si>
    <t>Construye un sólido sentido de identidad, pertenencia y orgullo entre los miembros de los equipos en los que participa.</t>
  </si>
  <si>
    <t>SOBRESALIENTE</t>
  </si>
  <si>
    <t>MINIMO APROBATORIO</t>
  </si>
  <si>
    <t>META 4.</t>
  </si>
  <si>
    <t>META 5.</t>
  </si>
  <si>
    <t>Superior Jerárquico o Superivsor del Evaluado</t>
  </si>
  <si>
    <t>Superior Jerárquico o Supervisor del Evaluado</t>
  </si>
  <si>
    <t>M.I.D.O.</t>
  </si>
  <si>
    <t>midg1</t>
  </si>
  <si>
    <t>midg2</t>
  </si>
  <si>
    <t>midg3</t>
  </si>
  <si>
    <t>midg4</t>
  </si>
  <si>
    <t>midg5</t>
  </si>
  <si>
    <t>mcdg5</t>
  </si>
  <si>
    <t>mcdg1</t>
  </si>
  <si>
    <t>mcdg2</t>
  </si>
  <si>
    <t>mcdg3</t>
  </si>
  <si>
    <t>mcdg4</t>
  </si>
  <si>
    <t>eapsupdg1</t>
  </si>
  <si>
    <t>eapsupdg2</t>
  </si>
  <si>
    <t>eapsupdg3</t>
  </si>
  <si>
    <t>eapsupdg4</t>
  </si>
  <si>
    <t>eapsupdg5</t>
  </si>
  <si>
    <t>eapsupdg6</t>
  </si>
  <si>
    <t>eapsupdg7</t>
  </si>
  <si>
    <t>eapsupdg8</t>
  </si>
  <si>
    <t>eapsupdg9</t>
  </si>
  <si>
    <t>eapsupdg10</t>
  </si>
  <si>
    <t>eapsupdg11</t>
  </si>
  <si>
    <t>eapsupdg12</t>
  </si>
  <si>
    <t>eapsupdg13</t>
  </si>
  <si>
    <t>eapsupdg14</t>
  </si>
  <si>
    <t>eapsupdg15</t>
  </si>
  <si>
    <t>eapsupdg16</t>
  </si>
  <si>
    <t>eapsupdesa1</t>
  </si>
  <si>
    <t>eapsupdesa2</t>
  </si>
  <si>
    <t>eapsupdesa3</t>
  </si>
  <si>
    <t>eapsupdesa4</t>
  </si>
  <si>
    <t>actextdg1</t>
  </si>
  <si>
    <t>actextdg2</t>
  </si>
  <si>
    <t>actextdg3</t>
  </si>
  <si>
    <t>eapjefedg1</t>
  </si>
  <si>
    <t>eapjefedg2</t>
  </si>
  <si>
    <t>eapjefedg3</t>
  </si>
  <si>
    <t>eapjefedg4</t>
  </si>
  <si>
    <t>eapjefedg5</t>
  </si>
  <si>
    <t>eapjefedg6</t>
  </si>
  <si>
    <t>eapjefedg7</t>
  </si>
  <si>
    <t>eapjefedg8</t>
  </si>
  <si>
    <t>eapjefedg9</t>
  </si>
  <si>
    <t>eapjefedg10</t>
  </si>
  <si>
    <t>eapjefedg11</t>
  </si>
  <si>
    <t>eapjefedg12</t>
  </si>
  <si>
    <t>eapjefedg13</t>
  </si>
  <si>
    <t>eapjefedg14</t>
  </si>
  <si>
    <t>eapjefedg15</t>
  </si>
  <si>
    <t>eapjefedg16</t>
  </si>
  <si>
    <t>eapautodg1</t>
  </si>
  <si>
    <t>eapautodg2</t>
  </si>
  <si>
    <t>eapautodg3</t>
  </si>
  <si>
    <t>eapautodg4</t>
  </si>
  <si>
    <t>eapautodg5</t>
  </si>
  <si>
    <t>eapautodg6</t>
  </si>
  <si>
    <t>eapautodg7</t>
  </si>
  <si>
    <t>eapautodg8</t>
  </si>
  <si>
    <t>eapautodg9</t>
  </si>
  <si>
    <t>eapautodg10</t>
  </si>
  <si>
    <t>eapautodg11</t>
  </si>
  <si>
    <t>eapautodg12</t>
  </si>
  <si>
    <t>eapautodg13</t>
  </si>
  <si>
    <t>eapautodg14</t>
  </si>
  <si>
    <t>eapautodg15</t>
  </si>
  <si>
    <t>eapautodg16</t>
  </si>
  <si>
    <t>aportdestdg1</t>
  </si>
  <si>
    <t>aportdestdg2</t>
  </si>
  <si>
    <t>aportdestdg3</t>
  </si>
  <si>
    <t>aportdestdg4</t>
  </si>
  <si>
    <t>aportdestdg5</t>
  </si>
  <si>
    <t>aportdestdg6</t>
  </si>
  <si>
    <t>aportdestdg7</t>
  </si>
  <si>
    <t>aportdestdg8</t>
  </si>
  <si>
    <t>aportdestdg9</t>
  </si>
  <si>
    <t>aportdestdg10</t>
  </si>
  <si>
    <t>aportdestdg11</t>
  </si>
  <si>
    <t>aportdestdg12</t>
  </si>
  <si>
    <t>aportdestdg13</t>
  </si>
  <si>
    <t>NOMBRE DEL EVALUADO</t>
  </si>
  <si>
    <t xml:space="preserve">RFC </t>
  </si>
  <si>
    <t xml:space="preserve">CURP  </t>
  </si>
  <si>
    <t>No.de RUSP</t>
  </si>
  <si>
    <t>DENOMINACIÓN DEL PUESTO</t>
  </si>
  <si>
    <t>NOMBRE DE LA DEPENDENCIA U ÓRGANO ADMINISTRATIVO DESCONCENTRADO</t>
  </si>
  <si>
    <t>CLAVE Y NOMBRE DE LA UNIDAD RESPONSABLE</t>
  </si>
  <si>
    <t>LUGAR y FECHA DE LA APLICACIÓN</t>
  </si>
  <si>
    <t>META 1</t>
  </si>
  <si>
    <t>EXCELENTE</t>
  </si>
  <si>
    <t>NO SATISFACTORIO</t>
  </si>
  <si>
    <t>DEFICIENTE</t>
  </si>
  <si>
    <t>SOLO APLICA CUANDO EL LOGRO DE LA META ES SUPERIOR EN TÉRMINOS DE LA UNIDAD DE MEDIDA INICIALMENTE PROGRAMADO Y DEBERÁ SER DOCUMENTADO DE ACUERDO A LA FUENTE CITADA EN EL ESTABLECIMIENTO DE METAS.</t>
  </si>
  <si>
    <t>META 2</t>
  </si>
  <si>
    <t>META 3</t>
  </si>
  <si>
    <t>META 4</t>
  </si>
  <si>
    <t>META 5</t>
  </si>
  <si>
    <t>PUESTO DEL EVALUADOR</t>
  </si>
  <si>
    <t xml:space="preserve">NOMBRE Y FIRMA DEL EVALUADOR.         </t>
  </si>
  <si>
    <t>CURP</t>
  </si>
  <si>
    <t>RFC</t>
  </si>
  <si>
    <t>Firma</t>
  </si>
  <si>
    <t>Nombre</t>
  </si>
  <si>
    <t>Puesto</t>
  </si>
  <si>
    <t>Excelente</t>
  </si>
  <si>
    <t>No Satisfactorio</t>
  </si>
  <si>
    <t xml:space="preserve"> CURP</t>
  </si>
  <si>
    <t xml:space="preserve">   Característico  </t>
  </si>
  <si>
    <t>CALIFICAR DE ACUERDO AL PORCENTAJE DE CUMPLIMIENTO RESPECTO AL VALOR DETERMINADO PARA LAS METAS INSTITUCIONALES ACORDADAS PREVIAMENTE</t>
  </si>
  <si>
    <t>Supera lo programado         (Más de 100%)</t>
  </si>
  <si>
    <t>De acuerdo a lo programado          (90% a 100%)</t>
  </si>
  <si>
    <t>Inferior a lo programado                (entre 70% o 89.9%)</t>
  </si>
  <si>
    <t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t>
  </si>
  <si>
    <t>Describa Brevemente la(s) Aportación(es) Destacada(s):</t>
  </si>
  <si>
    <t>FACTOR ADICIONAL / CAPACITACION</t>
  </si>
  <si>
    <t>1-5 dias posteriores al ingreso, en promedio.</t>
  </si>
  <si>
    <t>6-15 días posteriores al ingreso, en promedio.</t>
  </si>
  <si>
    <t>VALORACIÓN DEL CUMPLIMIENTO INDIVIDUAL DE LAS FUNCIONES Y METAS QUE APLICA EL SUPERIOR JERÁRQUICO O SUPERVISOR</t>
  </si>
  <si>
    <t>QUE APLICA EL SUPERIOR JERÁRQUICO O SUPERVISOR</t>
  </si>
  <si>
    <t>VALORACIÓN CUALITATIVA DE LAS APORTACIONES INSTITUCIONALES EFECTUADAS POR CADA SERVIDOR PÚBLICO</t>
  </si>
  <si>
    <t xml:space="preserve">DESCRIPCIÓN DE LA CAPACITACIÓN ACREDITADA RECIBIDA </t>
  </si>
  <si>
    <t>NIVEL O CÓDIGO DEL PUESTO</t>
  </si>
  <si>
    <t>VALORACIÓN DEL CUMPLIMIENTO CUANTITATIVO DE LOS OBJETIVOS ESTABLECIDOS EN LOS DISTINTOS INSTRUMENTOS DE GESTIÓN
APLICADA POR EL  TITULAR  DE  LA  UNIDAD  RESPONSABLE</t>
  </si>
  <si>
    <t>OBJETIVO 1</t>
  </si>
  <si>
    <t>OBJETIVO 5</t>
  </si>
  <si>
    <t>OBJETIVO 4</t>
  </si>
  <si>
    <t>OBJETIVO 2</t>
  </si>
  <si>
    <t>OBJETIVO 3</t>
  </si>
  <si>
    <t>OBJETIVO 1.</t>
  </si>
  <si>
    <t>OBJETIVO 2.</t>
  </si>
  <si>
    <t>OBJETIVO 3.</t>
  </si>
  <si>
    <t>OBJETIVO 4.</t>
  </si>
  <si>
    <t>OBJETIVO 5.</t>
  </si>
  <si>
    <t>Inferior a lo programado (mayor a 30% menor a 70%)</t>
  </si>
  <si>
    <t>Requisitos para Evaluar Actividades Extraordinarias</t>
  </si>
  <si>
    <t xml:space="preserve">Cumple                                            </t>
  </si>
  <si>
    <t>4° Las actividades extraordinarias cuentan con soporte documental para su verificación y/o seguimiento.</t>
  </si>
  <si>
    <t>2° La aportación destacada no es una actividad o acción contemplada en algún otro rubro de evaluación del desempeño.</t>
  </si>
  <si>
    <t>5° La aportación destacada no generó presiones presupuestales adicionales.</t>
  </si>
  <si>
    <t>6° La aportación destacada no perjudicó o afectó negativamente los objetivos de otra área o UR.</t>
  </si>
  <si>
    <t>1° Haber ocupado temporalmente un puesto en términos del artículo 62° de la Ley del Servicio Profesional de Carrera de la Administración Pública
     Federal y 53° de su Reglamento.</t>
  </si>
  <si>
    <t>3° El servidor público evaluado alcanzó por lo menos una calificación de satisfactorio en el cumplimiento de sus metas de desempeño individual
     en el periodo que se evalúa.</t>
  </si>
  <si>
    <t>1° Cumple el proceso de inducción del personal de nuevo ingreso de su área, abarcando todos
    los contenidos mínimos.</t>
  </si>
  <si>
    <r>
      <t xml:space="preserve">Cumplimiento de la Actividad extraordinaria
entre:
</t>
    </r>
    <r>
      <rPr>
        <b/>
        <sz val="11"/>
        <rFont val="Arial"/>
        <family val="2"/>
      </rPr>
      <t>60% a 69.9%</t>
    </r>
  </si>
  <si>
    <r>
      <t xml:space="preserve">Cumplimiento de la Actividad extraordinaria
entre:
</t>
    </r>
    <r>
      <rPr>
        <b/>
        <sz val="11"/>
        <rFont val="Arial"/>
        <family val="2"/>
      </rPr>
      <t>90% a 100%</t>
    </r>
  </si>
  <si>
    <r>
      <t xml:space="preserve">Cumplimiento de la Actividad
extraordinaria
entre:
</t>
    </r>
    <r>
      <rPr>
        <b/>
        <sz val="11"/>
        <rFont val="Arial"/>
        <family val="2"/>
      </rPr>
      <t>70% a 89.9%</t>
    </r>
  </si>
  <si>
    <t>NOMBRE, PUESTO Y  FIRMA DEL EVALUADOR</t>
  </si>
  <si>
    <t>NOMBRE,  PUESTO Y  FIRMA DEL EVALUADOR</t>
  </si>
  <si>
    <t>2° El puesto ocupado temporalmente abarcó por lo menos cuatro meses para la evaluación anual.</t>
  </si>
  <si>
    <t>PROMEDIO DEL O LOS RESULTADO(S) DE LOS EVENTOS DE CAPACITACIÓN ACREDITADOS POR EL EVALUADO
(En escala de 0 - 100)</t>
  </si>
  <si>
    <t>Nivel de Comportamiento Asociado:</t>
  </si>
  <si>
    <t xml:space="preserve">Muy
Característico  </t>
  </si>
  <si>
    <t xml:space="preserve">Poco
Característico  </t>
  </si>
  <si>
    <t xml:space="preserve">No es
Característico </t>
  </si>
  <si>
    <t>No
Aplica</t>
  </si>
  <si>
    <t>VALORACIÓN CUALITATIVA DE LAS APORTACIONES INSTITUCIONALES EFECTUADAS POR CADA SERVIDOR PÚBLICO
QUE APLICA EL SUPERIOR JERÁRQUICO O SUPERVISOR</t>
  </si>
  <si>
    <t>VALORACIÓN CUALITATIVA DE LAS APORTACIONES INSTITUCIONALES EFECTUADAS POR CADA SERVIDOR PÚBLICO
QUE APLICA EL TERCER EVALUADOR</t>
  </si>
  <si>
    <t>Inferior a lo programado
(entre 70% o 89.9%)</t>
  </si>
  <si>
    <t>Supera lo programado
(Más de 100%)</t>
  </si>
  <si>
    <t>De acuerdo a lo programado
(90% a 100%)</t>
  </si>
  <si>
    <t>Inferior a lo programado
(mayor a 30% menor a 70%)</t>
  </si>
  <si>
    <t>No
Satisfactorio</t>
  </si>
  <si>
    <t>1° La calificación de la evaluación del cumplimiento individual de las funciones y metas del servidor público debe ser equivalente a
     desempeño satisfactorio o superior.</t>
  </si>
  <si>
    <t>7° La aportación destacada fue, en su momento, consultada e informada oportunamente con los superiores y contó con su
    aprobación.</t>
  </si>
  <si>
    <t>4° La aportación mejoró, facilitó, optimizó o fortaleció las funciones de los compañeros de trabajo, el logro de metas estratégicas o
    aportó beneficio a la ciudadanía.</t>
  </si>
  <si>
    <t>3° Se trata de una acción voluntaria no contemplada inicialmente en los planes y programas de trabajo, ni solicitada expresamente
    por los superiores del evaluado.</t>
  </si>
  <si>
    <t>VALORACIÓN DEL CUMPLIMIENTO INDIVIDUAL DE LAS FUNCIONES Y METAS</t>
  </si>
  <si>
    <t>VALORACIÓN DEL CUMPLIMIENTO CUANTITATIVO DE LOS OBJETIVOS ESTABLECIDOS
EN LOS DISTINTOS INSTRUMENTOS DE GESTIÓN DEL RENDIMIENTO</t>
  </si>
  <si>
    <t>RESUMEN DE CALIFICACIONES DE LAS MODALIDADES DE VALORACIÓN ANUAL</t>
  </si>
  <si>
    <t>VALORACIÓN CUALITATIVA DE LAS APORTACIONES INSTITUCIONALES
EFECTUADAS POR CADA SERVIDOR PÚBLICO (INCLUYENDO CAPACITACIÓN)</t>
  </si>
  <si>
    <t>APORTACIONES DESTACADAS
(En su caso)</t>
  </si>
  <si>
    <t>Evaluacion del 3° Evaluador</t>
  </si>
  <si>
    <t>Otro factor a Evaluar / Capacitacion</t>
  </si>
  <si>
    <t>Peso (indicador)</t>
  </si>
  <si>
    <t>NOMBRE, PUESTO  Y  FIRMA DEL EVALUADOR.</t>
  </si>
  <si>
    <t>NOMBRE, PUESTO  Y  FIRMA DEL EVALUADOR</t>
  </si>
  <si>
    <t>CAPACITACIÓN ACREDITADA
POR EL SERVIDOR PUBLICO
(En su caso)</t>
  </si>
  <si>
    <t>Característico</t>
  </si>
  <si>
    <t xml:space="preserve">VALORACIÓN CUALITATIVA DE LAS APORTACIONES INSTITUCIONALES EFECTUADAS POR CADA SERVIDOR PÚBLICO
 QUE APLICA EL SERVIDOR PÚBLICO EVALUADO  </t>
  </si>
  <si>
    <t>NIVEL DE
DESEMPEÑO</t>
  </si>
  <si>
    <t>CALIFICACIÓN</t>
  </si>
  <si>
    <t>Resultados Esperados en
Valor Absoluto o en %</t>
  </si>
  <si>
    <t>ACTIVIDADES
EXTRAORDINARIAS
(En su caso)</t>
  </si>
  <si>
    <t>CAPACIDADES  GERENCIALES
O DIRECTIVAS</t>
  </si>
  <si>
    <t>CALIFICACIÓN PARCIAL ANUAL</t>
  </si>
  <si>
    <t>CALIFICACIÓN FINAL ANUAL</t>
  </si>
  <si>
    <t>CAPACITACIÓN ACREDITADA
(En su caso)
Información proporcionada y validada por la DGRH o equivalente</t>
  </si>
  <si>
    <t>ASESORÍA PERSONALIZADA</t>
  </si>
  <si>
    <t>EVALUACIÓN DE ACTIVIDADES EXTRAORDINARIAS
QUE APLICA EL SUPERIOR JERÁRQUICO
(En su caso)</t>
  </si>
  <si>
    <t>Titular de la UR en la que está adscrito el evaluado
VoBo.</t>
  </si>
  <si>
    <t>EVALUACIÓN DE APORTACIONES DESTACADAS
QUE APLICA EL SUPERIOR JERÁRQUICO
(En su Caso)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</si>
</sst>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\ &quot;Pta&quot;;\-#,##0\ &quot;Pta&quot;"/>
    <numFmt numFmtId="174" formatCode="#,##0\ &quot;Pta&quot;;[Red]\-#,##0\ &quot;Pta&quot;"/>
    <numFmt numFmtId="175" formatCode="#,##0.00\ &quot;Pta&quot;;\-#,##0.00\ &quot;Pta&quot;"/>
    <numFmt numFmtId="176" formatCode="#,##0.00\ &quot;Pta&quot;;[Red]\-#,##0.00\ &quot;Pta&quot;"/>
    <numFmt numFmtId="177" formatCode="_-* #,##0\ &quot;Pta&quot;_-;\-* #,##0\ &quot;Pta&quot;_-;_-* &quot;-&quot;\ &quot;Pta&quot;_-;_-@_-"/>
    <numFmt numFmtId="178" formatCode="_-* #,##0\ _P_t_a_-;\-* #,##0\ _P_t_a_-;_-* &quot;-&quot;\ _P_t_a_-;_-@_-"/>
    <numFmt numFmtId="179" formatCode="_-* #,##0.00\ &quot;Pta&quot;_-;\-* #,##0.00\ &quot;Pta&quot;_-;_-* &quot;-&quot;??\ &quot;Pta&quot;_-;_-@_-"/>
    <numFmt numFmtId="180" formatCode="_-* #,##0.00\ _P_t_a_-;\-* #,##0.00\ _P_t_a_-;_-* &quot;-&quot;??\ _P_t_a_-;_-@_-"/>
    <numFmt numFmtId="181" formatCode="#,##0\ &quot;$&quot;;\-#,##0\ &quot;$&quot;"/>
    <numFmt numFmtId="182" formatCode="#,##0\ &quot;$&quot;;[Red]\-#,##0\ &quot;$&quot;"/>
    <numFmt numFmtId="183" formatCode="#,##0.00\ &quot;$&quot;;\-#,##0.00\ &quot;$&quot;"/>
    <numFmt numFmtId="184" formatCode="#,##0.00\ &quot;$&quot;;[Red]\-#,##0.00\ &quot;$&quot;"/>
    <numFmt numFmtId="185" formatCode="_-* #,##0\ &quot;$&quot;_-;\-* #,##0\ &quot;$&quot;_-;_-* &quot;-&quot;\ &quot;$&quot;_-;_-@_-"/>
    <numFmt numFmtId="186" formatCode="_-* #,##0\ _$_-;\-* #,##0\ _$_-;_-* &quot;-&quot;\ _$_-;_-@_-"/>
    <numFmt numFmtId="187" formatCode="_-* #,##0.00\ &quot;$&quot;_-;\-* #,##0.00\ &quot;$&quot;_-;_-* &quot;-&quot;??\ &quot;$&quot;_-;_-@_-"/>
    <numFmt numFmtId="188" formatCode="_-* #,##0.00\ _$_-;\-* #,##0.00\ _$_-;_-* &quot;-&quot;??\ _$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[$€-2]\ #,##0.00_);[Red]\([$€-2]\ #,##0.00\)"/>
    <numFmt numFmtId="194" formatCode="0.000"/>
    <numFmt numFmtId="195" formatCode="_-[$€-2]* #,##0.00_-;\-[$€-2]* #,##0.00_-;_-[$€-2]* &quot;-&quot;??_-"/>
    <numFmt numFmtId="196" formatCode="0.0000"/>
    <numFmt numFmtId="197" formatCode="0.00000"/>
    <numFmt numFmtId="198" formatCode="0.0000000"/>
    <numFmt numFmtId="199" formatCode="0.000000"/>
    <numFmt numFmtId="200" formatCode="0.0000000000"/>
    <numFmt numFmtId="201" formatCode="0.00000000000"/>
    <numFmt numFmtId="202" formatCode="0.000000000"/>
    <numFmt numFmtId="203" formatCode="0.00000000"/>
    <numFmt numFmtId="204" formatCode="#,##0.0"/>
    <numFmt numFmtId="205" formatCode="[$-80A]dddd\,\ dd&quot; de &quot;mmmm&quot; de &quot;yyyy"/>
    <numFmt numFmtId="206" formatCode="[$-80A]hh:mm:ss\ \a\.m\./\p\.m\."/>
    <numFmt numFmtId="207" formatCode="_-* #,##0.000_-;\-* #,##0.000_-;_-* &quot;-&quot;??_-;_-@_-"/>
    <numFmt numFmtId="208" formatCode="_-* #,##0.0000_-;\-* #,##0.0000_-;_-* &quot;-&quot;??_-;_-@_-"/>
    <numFmt numFmtId="209" formatCode="_-* #,##0.00000_-;\-* #,##0.00000_-;_-* &quot;-&quot;??_-;_-@_-"/>
    <numFmt numFmtId="210" formatCode="_-* #,##0.0_-;\-* #,##0.0_-;_-* &quot;-&quot;??_-;_-@_-"/>
    <numFmt numFmtId="211" formatCode="#,##0.000"/>
    <numFmt numFmtId="212" formatCode="[$-F800]dddd\,\ mmmm\ dd\,\ yyyy"/>
    <numFmt numFmtId="213" formatCode="dd/mm/yyyy;@"/>
    <numFmt numFmtId="214" formatCode="[$-80A]dddd\,\ dd&quot; de &quot;mmmm&quot; de &quot;yyyy;@"/>
    <numFmt numFmtId="215" formatCode="[$-80A]hh:mm:ss\ AM/PM"/>
    <numFmt numFmtId="216" formatCode="dd\-mm\-yy;@"/>
    <numFmt numFmtId="217" formatCode="000000000"/>
    <numFmt numFmtId="218" formatCode="General_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1"/>
      <name val="Arial"/>
      <family val="2"/>
    </font>
    <font>
      <sz val="8"/>
      <name val="Arial Narrow"/>
      <family val="2"/>
    </font>
    <font>
      <sz val="7"/>
      <name val="Times New Roman"/>
      <family val="1"/>
    </font>
    <font>
      <b/>
      <sz val="10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22"/>
      <name val="Arial"/>
      <family val="0"/>
    </font>
    <font>
      <sz val="10"/>
      <color indexed="22"/>
      <name val="Arial"/>
      <family val="0"/>
    </font>
    <font>
      <sz val="11"/>
      <name val="Arial"/>
      <family val="2"/>
    </font>
    <font>
      <sz val="10"/>
      <name val="Symbol"/>
      <family val="1"/>
    </font>
    <font>
      <b/>
      <i/>
      <sz val="11"/>
      <name val="Arial"/>
      <family val="2"/>
    </font>
    <font>
      <b/>
      <sz val="8"/>
      <color indexed="9"/>
      <name val="Arial"/>
      <family val="2"/>
    </font>
    <font>
      <sz val="12"/>
      <color indexed="9"/>
      <name val="Arial"/>
      <family val="2"/>
    </font>
    <font>
      <sz val="9"/>
      <color indexed="9"/>
      <name val="Arial"/>
      <family val="0"/>
    </font>
    <font>
      <b/>
      <sz val="14"/>
      <name val="Arial"/>
      <family val="2"/>
    </font>
    <font>
      <sz val="11"/>
      <color indexed="8"/>
      <name val="Arial"/>
      <family val="2"/>
    </font>
    <font>
      <sz val="8"/>
      <color indexed="9"/>
      <name val="Arial"/>
      <family val="2"/>
    </font>
    <font>
      <b/>
      <sz val="8"/>
      <color indexed="41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sz val="12"/>
      <name val="Helv"/>
      <family val="0"/>
    </font>
    <font>
      <b/>
      <sz val="8"/>
      <name val="Arial Narrow"/>
      <family val="2"/>
    </font>
    <font>
      <b/>
      <u val="single"/>
      <sz val="10"/>
      <name val="Arial"/>
      <family val="0"/>
    </font>
    <font>
      <sz val="11"/>
      <name val="Helv"/>
      <family val="0"/>
    </font>
    <font>
      <b/>
      <sz val="11"/>
      <name val="Verdana"/>
      <family val="2"/>
    </font>
    <font>
      <sz val="7"/>
      <name val="Arial"/>
      <family val="2"/>
    </font>
    <font>
      <b/>
      <sz val="9"/>
      <color indexed="41"/>
      <name val="Arial"/>
      <family val="2"/>
    </font>
    <font>
      <b/>
      <sz val="10"/>
      <color indexed="22"/>
      <name val="Arial"/>
      <family val="0"/>
    </font>
    <font>
      <sz val="12"/>
      <color indexed="22"/>
      <name val="Arial"/>
      <family val="0"/>
    </font>
    <font>
      <b/>
      <sz val="8"/>
      <color indexed="22"/>
      <name val="Arial"/>
      <family val="2"/>
    </font>
    <font>
      <sz val="11"/>
      <color indexed="9"/>
      <name val="Arial"/>
      <family val="0"/>
    </font>
    <font>
      <sz val="10"/>
      <color indexed="55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23">
    <xf numFmtId="218" fontId="31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justify" wrapText="1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Continuous" vertical="center" wrapText="1"/>
      <protection/>
    </xf>
    <xf numFmtId="0" fontId="1" fillId="3" borderId="3" xfId="0" applyFont="1" applyFill="1" applyBorder="1" applyAlignment="1" applyProtection="1">
      <alignment horizontal="centerContinuous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2" fillId="3" borderId="4" xfId="0" applyFont="1" applyFill="1" applyBorder="1" applyAlignment="1" applyProtection="1">
      <alignment horizontal="centerContinuous" vertical="center" wrapText="1"/>
      <protection hidden="1"/>
    </xf>
    <xf numFmtId="0" fontId="0" fillId="0" borderId="0" xfId="0" applyAlignment="1" applyProtection="1">
      <alignment/>
      <protection hidden="1"/>
    </xf>
    <xf numFmtId="0" fontId="4" fillId="3" borderId="5" xfId="0" applyFont="1" applyFill="1" applyBorder="1" applyAlignment="1" applyProtection="1">
      <alignment horizontal="left" vertical="center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top" wrapText="1"/>
      <protection hidden="1"/>
    </xf>
    <xf numFmtId="0" fontId="7" fillId="4" borderId="6" xfId="0" applyFont="1" applyFill="1" applyBorder="1" applyAlignment="1" applyProtection="1">
      <alignment horizontal="left"/>
      <protection hidden="1"/>
    </xf>
    <xf numFmtId="0" fontId="0" fillId="4" borderId="6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11" fillId="3" borderId="4" xfId="0" applyFont="1" applyFill="1" applyBorder="1" applyAlignment="1" applyProtection="1">
      <alignment horizontal="centerContinuous" vertical="center"/>
      <protection hidden="1"/>
    </xf>
    <xf numFmtId="0" fontId="1" fillId="3" borderId="4" xfId="0" applyFont="1" applyFill="1" applyBorder="1" applyAlignment="1" applyProtection="1">
      <alignment horizontal="centerContinuous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2" fillId="3" borderId="5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9" fontId="1" fillId="3" borderId="5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wrapText="1"/>
      <protection hidden="1"/>
    </xf>
    <xf numFmtId="1" fontId="0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Continuous" vertical="center"/>
      <protection hidden="1"/>
    </xf>
    <xf numFmtId="0" fontId="6" fillId="3" borderId="3" xfId="0" applyFont="1" applyFill="1" applyBorder="1" applyAlignment="1" applyProtection="1">
      <alignment horizontal="centerContinuous" vertical="center"/>
      <protection hidden="1"/>
    </xf>
    <xf numFmtId="192" fontId="19" fillId="4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5" xfId="2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Continuous"/>
      <protection hidden="1"/>
    </xf>
    <xf numFmtId="0" fontId="11" fillId="3" borderId="3" xfId="0" applyFont="1" applyFill="1" applyBorder="1" applyAlignment="1" applyProtection="1">
      <alignment horizontal="centerContinuous"/>
      <protection hidden="1"/>
    </xf>
    <xf numFmtId="0" fontId="21" fillId="3" borderId="2" xfId="0" applyFont="1" applyFill="1" applyBorder="1" applyAlignment="1" applyProtection="1">
      <alignment vertical="center" wrapText="1"/>
      <protection hidden="1"/>
    </xf>
    <xf numFmtId="0" fontId="0" fillId="3" borderId="2" xfId="0" applyFill="1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0" fontId="0" fillId="0" borderId="8" xfId="0" applyFont="1" applyFill="1" applyBorder="1" applyAlignment="1" applyProtection="1">
      <alignment horizontal="center"/>
      <protection hidden="1"/>
    </xf>
    <xf numFmtId="2" fontId="0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 wrapText="1"/>
      <protection hidden="1"/>
    </xf>
    <xf numFmtId="2" fontId="0" fillId="0" borderId="9" xfId="0" applyNumberFormat="1" applyFont="1" applyFill="1" applyBorder="1" applyAlignment="1" applyProtection="1">
      <alignment horizontal="center"/>
      <protection hidden="1"/>
    </xf>
    <xf numFmtId="0" fontId="0" fillId="0" borderId="3" xfId="0" applyFont="1" applyFill="1" applyBorder="1" applyAlignment="1" applyProtection="1">
      <alignment horizontal="center"/>
      <protection hidden="1"/>
    </xf>
    <xf numFmtId="2" fontId="0" fillId="0" borderId="1" xfId="0" applyNumberFormat="1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2" fontId="0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9" fontId="1" fillId="0" borderId="11" xfId="0" applyNumberFormat="1" applyFont="1" applyFill="1" applyBorder="1" applyAlignment="1" applyProtection="1">
      <alignment horizontal="center" vertical="center"/>
      <protection hidden="1"/>
    </xf>
    <xf numFmtId="194" fontId="1" fillId="0" borderId="1" xfId="0" applyNumberFormat="1" applyFont="1" applyFill="1" applyBorder="1" applyAlignment="1" applyProtection="1">
      <alignment horizontal="center"/>
      <protection hidden="1"/>
    </xf>
    <xf numFmtId="2" fontId="0" fillId="0" borderId="11" xfId="0" applyNumberFormat="1" applyFont="1" applyFill="1" applyBorder="1" applyAlignment="1" applyProtection="1">
      <alignment horizontal="center"/>
      <protection hidden="1"/>
    </xf>
    <xf numFmtId="192" fontId="1" fillId="4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194" fontId="0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192" fontId="0" fillId="0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right"/>
      <protection hidden="1"/>
    </xf>
    <xf numFmtId="0" fontId="0" fillId="0" borderId="1" xfId="0" applyFont="1" applyFill="1" applyBorder="1" applyAlignment="1" applyProtection="1">
      <alignment horizontal="left"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wrapText="1"/>
      <protection hidden="1"/>
    </xf>
    <xf numFmtId="192" fontId="2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92" fontId="1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1" xfId="0" applyNumberFormat="1" applyFont="1" applyFill="1" applyBorder="1" applyAlignment="1" applyProtection="1">
      <alignment horizontal="center"/>
      <protection hidden="1"/>
    </xf>
    <xf numFmtId="2" fontId="1" fillId="0" borderId="1" xfId="0" applyNumberFormat="1" applyFont="1" applyFill="1" applyBorder="1" applyAlignment="1" applyProtection="1">
      <alignment horizontal="center"/>
      <protection hidden="1"/>
    </xf>
    <xf numFmtId="192" fontId="0" fillId="0" borderId="1" xfId="0" applyNumberFormat="1" applyFont="1" applyFill="1" applyBorder="1" applyAlignment="1" applyProtection="1">
      <alignment horizontal="center" wrapText="1"/>
      <protection hidden="1"/>
    </xf>
    <xf numFmtId="192" fontId="0" fillId="0" borderId="1" xfId="18" applyNumberFormat="1" applyFont="1" applyFill="1" applyBorder="1" applyAlignment="1" applyProtection="1">
      <alignment horizontal="center"/>
      <protection hidden="1"/>
    </xf>
    <xf numFmtId="2" fontId="0" fillId="5" borderId="3" xfId="0" applyNumberFormat="1" applyFont="1" applyFill="1" applyBorder="1" applyAlignment="1" applyProtection="1">
      <alignment horizont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192" fontId="0" fillId="5" borderId="1" xfId="0" applyNumberFormat="1" applyFont="1" applyFill="1" applyBorder="1" applyAlignment="1" applyProtection="1">
      <alignment horizontal="center" vertical="center"/>
      <protection hidden="1"/>
    </xf>
    <xf numFmtId="2" fontId="0" fillId="5" borderId="1" xfId="0" applyNumberFormat="1" applyFont="1" applyFill="1" applyBorder="1" applyAlignment="1" applyProtection="1">
      <alignment horizontal="center" vertical="center"/>
      <protection hidden="1"/>
    </xf>
    <xf numFmtId="192" fontId="1" fillId="5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8" xfId="0" applyFont="1" applyFill="1" applyBorder="1" applyAlignment="1" applyProtection="1">
      <alignment/>
      <protection hidden="1"/>
    </xf>
    <xf numFmtId="9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92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" xfId="0" applyFont="1" applyFill="1" applyBorder="1" applyAlignment="1" applyProtection="1">
      <alignment/>
      <protection hidden="1"/>
    </xf>
    <xf numFmtId="192" fontId="1" fillId="0" borderId="9" xfId="0" applyNumberFormat="1" applyFont="1" applyFill="1" applyBorder="1" applyAlignment="1" applyProtection="1">
      <alignment horizontal="center"/>
      <protection hidden="1"/>
    </xf>
    <xf numFmtId="9" fontId="1" fillId="0" borderId="1" xfId="0" applyNumberFormat="1" applyFont="1" applyFill="1" applyBorder="1" applyAlignment="1" applyProtection="1">
      <alignment horizontal="left" vertical="center"/>
      <protection hidden="1"/>
    </xf>
    <xf numFmtId="0" fontId="0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2" fontId="0" fillId="5" borderId="12" xfId="0" applyNumberFormat="1" applyFont="1" applyFill="1" applyBorder="1" applyAlignment="1" applyProtection="1">
      <alignment horizontal="center"/>
      <protection hidden="1"/>
    </xf>
    <xf numFmtId="192" fontId="0" fillId="0" borderId="0" xfId="0" applyNumberFormat="1" applyFont="1" applyFill="1" applyBorder="1" applyAlignment="1" applyProtection="1">
      <alignment horizontal="center"/>
      <protection hidden="1"/>
    </xf>
    <xf numFmtId="192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Continuous" vertical="center" wrapText="1"/>
      <protection hidden="1"/>
    </xf>
    <xf numFmtId="192" fontId="0" fillId="0" borderId="8" xfId="0" applyNumberFormat="1" applyFont="1" applyFill="1" applyBorder="1" applyAlignment="1" applyProtection="1">
      <alignment horizontal="center"/>
      <protection hidden="1"/>
    </xf>
    <xf numFmtId="1" fontId="0" fillId="0" borderId="3" xfId="0" applyNumberFormat="1" applyFont="1" applyFill="1" applyBorder="1" applyAlignment="1" applyProtection="1">
      <alignment horizontal="center"/>
      <protection hidden="1"/>
    </xf>
    <xf numFmtId="0" fontId="0" fillId="0" borderId="9" xfId="0" applyFont="1" applyFill="1" applyBorder="1" applyAlignment="1" applyProtection="1">
      <alignment/>
      <protection hidden="1"/>
    </xf>
    <xf numFmtId="1" fontId="1" fillId="0" borderId="1" xfId="0" applyNumberFormat="1" applyFont="1" applyFill="1" applyBorder="1" applyAlignment="1" applyProtection="1">
      <alignment horizontal="center"/>
      <protection hidden="1"/>
    </xf>
    <xf numFmtId="0" fontId="0" fillId="5" borderId="1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1" xfId="0" applyFont="1" applyFill="1" applyBorder="1" applyAlignment="1" applyProtection="1">
      <alignment wrapText="1"/>
      <protection hidden="1"/>
    </xf>
    <xf numFmtId="0" fontId="1" fillId="0" borderId="1" xfId="0" applyFont="1" applyFill="1" applyBorder="1" applyAlignment="1" applyProtection="1">
      <alignment/>
      <protection hidden="1"/>
    </xf>
    <xf numFmtId="0" fontId="0" fillId="0" borderId="4" xfId="0" applyFont="1" applyFill="1" applyBorder="1" applyAlignment="1" applyProtection="1">
      <alignment horizontal="center" vertical="distributed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" xfId="0" applyFont="1" applyFill="1" applyBorder="1" applyAlignment="1" applyProtection="1">
      <alignment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wrapText="1"/>
      <protection hidden="1"/>
    </xf>
    <xf numFmtId="192" fontId="1" fillId="0" borderId="8" xfId="0" applyNumberFormat="1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/>
      <protection hidden="1"/>
    </xf>
    <xf numFmtId="192" fontId="0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0" fillId="0" borderId="9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left"/>
      <protection hidden="1"/>
    </xf>
    <xf numFmtId="192" fontId="0" fillId="4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192" fontId="0" fillId="0" borderId="0" xfId="0" applyNumberFormat="1" applyFont="1" applyFill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left" vertical="center" wrapText="1"/>
      <protection hidden="1"/>
    </xf>
    <xf numFmtId="2" fontId="0" fillId="0" borderId="4" xfId="0" applyNumberFormat="1" applyFont="1" applyFill="1" applyBorder="1" applyAlignment="1" applyProtection="1">
      <alignment horizontal="center"/>
      <protection hidden="1"/>
    </xf>
    <xf numFmtId="192" fontId="1" fillId="0" borderId="16" xfId="0" applyNumberFormat="1" applyFont="1" applyFill="1" applyBorder="1" applyAlignment="1" applyProtection="1">
      <alignment horizontal="center"/>
      <protection hidden="1"/>
    </xf>
    <xf numFmtId="1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6" borderId="0" xfId="0" applyFont="1" applyFill="1" applyBorder="1" applyAlignment="1" applyProtection="1">
      <alignment/>
      <protection hidden="1"/>
    </xf>
    <xf numFmtId="192" fontId="0" fillId="6" borderId="0" xfId="0" applyNumberFormat="1" applyFont="1" applyFill="1" applyBorder="1" applyAlignment="1" applyProtection="1">
      <alignment horizontal="center"/>
      <protection hidden="1"/>
    </xf>
    <xf numFmtId="192" fontId="1" fillId="6" borderId="0" xfId="0" applyNumberFormat="1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left" wrapText="1"/>
      <protection hidden="1"/>
    </xf>
    <xf numFmtId="0" fontId="1" fillId="0" borderId="1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/>
      <protection hidden="1"/>
    </xf>
    <xf numFmtId="192" fontId="1" fillId="0" borderId="17" xfId="0" applyNumberFormat="1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0" fillId="4" borderId="1" xfId="0" applyFont="1" applyFill="1" applyBorder="1" applyAlignment="1" applyProtection="1">
      <alignment horizontal="center"/>
      <protection hidden="1"/>
    </xf>
    <xf numFmtId="2" fontId="1" fillId="4" borderId="1" xfId="0" applyNumberFormat="1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/>
      <protection hidden="1"/>
    </xf>
    <xf numFmtId="0" fontId="0" fillId="4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194" fontId="0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192" fontId="0" fillId="0" borderId="0" xfId="0" applyNumberFormat="1" applyFont="1" applyFill="1" applyBorder="1" applyAlignment="1" applyProtection="1">
      <alignment/>
      <protection hidden="1"/>
    </xf>
    <xf numFmtId="2" fontId="0" fillId="7" borderId="1" xfId="0" applyNumberFormat="1" applyFont="1" applyFill="1" applyBorder="1" applyAlignment="1" applyProtection="1">
      <alignment horizontal="center"/>
      <protection hidden="1"/>
    </xf>
    <xf numFmtId="2" fontId="1" fillId="7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/>
      <protection hidden="1"/>
    </xf>
    <xf numFmtId="0" fontId="7" fillId="7" borderId="1" xfId="0" applyFont="1" applyFill="1" applyBorder="1" applyAlignment="1" applyProtection="1">
      <alignment horizontal="left"/>
      <protection hidden="1"/>
    </xf>
    <xf numFmtId="2" fontId="7" fillId="7" borderId="1" xfId="0" applyNumberFormat="1" applyFont="1" applyFill="1" applyBorder="1" applyAlignment="1" applyProtection="1">
      <alignment horizontal="center"/>
      <protection hidden="1"/>
    </xf>
    <xf numFmtId="0" fontId="0" fillId="7" borderId="1" xfId="0" applyFont="1" applyFill="1" applyBorder="1" applyAlignment="1" applyProtection="1">
      <alignment/>
      <protection hidden="1"/>
    </xf>
    <xf numFmtId="0" fontId="0" fillId="7" borderId="1" xfId="0" applyFont="1" applyFill="1" applyBorder="1" applyAlignment="1" applyProtection="1">
      <alignment horizontal="center"/>
      <protection hidden="1"/>
    </xf>
    <xf numFmtId="0" fontId="0" fillId="7" borderId="1" xfId="0" applyFont="1" applyFill="1" applyBorder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 horizontal="center"/>
      <protection hidden="1"/>
    </xf>
    <xf numFmtId="0" fontId="7" fillId="7" borderId="1" xfId="0" applyFont="1" applyFill="1" applyBorder="1" applyAlignment="1" applyProtection="1">
      <alignment/>
      <protection hidden="1"/>
    </xf>
    <xf numFmtId="1" fontId="0" fillId="8" borderId="1" xfId="0" applyNumberFormat="1" applyFont="1" applyFill="1" applyBorder="1" applyAlignment="1" applyProtection="1">
      <alignment horizontal="center"/>
      <protection hidden="1"/>
    </xf>
    <xf numFmtId="2" fontId="1" fillId="8" borderId="1" xfId="0" applyNumberFormat="1" applyFont="1" applyFill="1" applyBorder="1" applyAlignment="1" applyProtection="1">
      <alignment horizontal="center"/>
      <protection hidden="1"/>
    </xf>
    <xf numFmtId="0" fontId="0" fillId="8" borderId="1" xfId="0" applyFont="1" applyFill="1" applyBorder="1" applyAlignment="1" applyProtection="1">
      <alignment/>
      <protection hidden="1"/>
    </xf>
    <xf numFmtId="192" fontId="0" fillId="8" borderId="1" xfId="0" applyNumberFormat="1" applyFont="1" applyFill="1" applyBorder="1" applyAlignment="1" applyProtection="1">
      <alignment horizontal="center"/>
      <protection hidden="1"/>
    </xf>
    <xf numFmtId="2" fontId="0" fillId="8" borderId="4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/>
      <protection hidden="1"/>
    </xf>
    <xf numFmtId="0" fontId="1" fillId="0" borderId="9" xfId="0" applyFont="1" applyFill="1" applyBorder="1" applyAlignment="1" applyProtection="1">
      <alignment/>
      <protection hidden="1"/>
    </xf>
    <xf numFmtId="192" fontId="1" fillId="9" borderId="4" xfId="0" applyNumberFormat="1" applyFont="1" applyFill="1" applyBorder="1" applyAlignment="1" applyProtection="1">
      <alignment horizontal="center"/>
      <protection hidden="1"/>
    </xf>
    <xf numFmtId="192" fontId="1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 applyProtection="1">
      <alignment horizontal="centerContinuous"/>
      <protection hidden="1"/>
    </xf>
    <xf numFmtId="0" fontId="0" fillId="0" borderId="0" xfId="0" applyFont="1" applyAlignment="1" applyProtection="1">
      <alignment/>
      <protection hidden="1"/>
    </xf>
    <xf numFmtId="192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left"/>
      <protection hidden="1"/>
    </xf>
    <xf numFmtId="2" fontId="0" fillId="0" borderId="1" xfId="0" applyNumberFormat="1" applyFont="1" applyFill="1" applyBorder="1" applyAlignment="1" applyProtection="1">
      <alignment horizontal="right"/>
      <protection hidden="1"/>
    </xf>
    <xf numFmtId="0" fontId="0" fillId="0" borderId="9" xfId="0" applyFont="1" applyFill="1" applyBorder="1" applyAlignment="1" applyProtection="1">
      <alignment horizontal="left"/>
      <protection hidden="1"/>
    </xf>
    <xf numFmtId="0" fontId="0" fillId="5" borderId="8" xfId="0" applyFont="1" applyFill="1" applyBorder="1" applyAlignment="1" applyProtection="1">
      <alignment/>
      <protection hidden="1"/>
    </xf>
    <xf numFmtId="0" fontId="0" fillId="5" borderId="3" xfId="0" applyFont="1" applyFill="1" applyBorder="1" applyAlignment="1" applyProtection="1">
      <alignment/>
      <protection hidden="1"/>
    </xf>
    <xf numFmtId="0" fontId="0" fillId="0" borderId="5" xfId="0" applyFont="1" applyFill="1" applyBorder="1" applyAlignment="1" applyProtection="1">
      <alignment/>
      <protection hidden="1"/>
    </xf>
    <xf numFmtId="1" fontId="0" fillId="0" borderId="1" xfId="0" applyNumberFormat="1" applyFont="1" applyFill="1" applyBorder="1" applyAlignment="1" applyProtection="1">
      <alignment horizontal="center"/>
      <protection hidden="1"/>
    </xf>
    <xf numFmtId="2" fontId="1" fillId="0" borderId="9" xfId="0" applyNumberFormat="1" applyFont="1" applyFill="1" applyBorder="1" applyAlignment="1" applyProtection="1">
      <alignment horizontal="center"/>
      <protection hidden="1"/>
    </xf>
    <xf numFmtId="0" fontId="0" fillId="10" borderId="1" xfId="0" applyFont="1" applyFill="1" applyBorder="1" applyAlignment="1" applyProtection="1">
      <alignment/>
      <protection hidden="1"/>
    </xf>
    <xf numFmtId="192" fontId="1" fillId="10" borderId="4" xfId="0" applyNumberFormat="1" applyFont="1" applyFill="1" applyBorder="1" applyAlignment="1" applyProtection="1">
      <alignment horizontal="center"/>
      <protection hidden="1"/>
    </xf>
    <xf numFmtId="0" fontId="0" fillId="0" borderId="2" xfId="0" applyFont="1" applyFill="1" applyBorder="1" applyAlignment="1" applyProtection="1">
      <alignment/>
      <protection hidden="1"/>
    </xf>
    <xf numFmtId="0" fontId="0" fillId="0" borderId="1" xfId="0" applyFont="1" applyFill="1" applyBorder="1" applyAlignment="1" applyProtection="1">
      <alignment vertical="center" wrapText="1"/>
      <protection hidden="1"/>
    </xf>
    <xf numFmtId="2" fontId="0" fillId="0" borderId="9" xfId="0" applyNumberFormat="1" applyFont="1" applyFill="1" applyBorder="1" applyAlignment="1" applyProtection="1">
      <alignment horizontal="center"/>
      <protection hidden="1"/>
    </xf>
    <xf numFmtId="0" fontId="0" fillId="10" borderId="4" xfId="0" applyFont="1" applyFill="1" applyBorder="1" applyAlignment="1" applyProtection="1">
      <alignment/>
      <protection hidden="1"/>
    </xf>
    <xf numFmtId="0" fontId="0" fillId="10" borderId="2" xfId="0" applyFont="1" applyFill="1" applyBorder="1" applyAlignment="1" applyProtection="1">
      <alignment/>
      <protection hidden="1"/>
    </xf>
    <xf numFmtId="0" fontId="0" fillId="10" borderId="3" xfId="0" applyFont="1" applyFill="1" applyBorder="1" applyAlignment="1" applyProtection="1">
      <alignment/>
      <protection hidden="1"/>
    </xf>
    <xf numFmtId="192" fontId="1" fillId="10" borderId="18" xfId="0" applyNumberFormat="1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/>
      <protection hidden="1"/>
    </xf>
    <xf numFmtId="0" fontId="0" fillId="0" borderId="21" xfId="0" applyFont="1" applyFill="1" applyBorder="1" applyAlignment="1" applyProtection="1">
      <alignment vertical="center" wrapText="1"/>
      <protection hidden="1"/>
    </xf>
    <xf numFmtId="0" fontId="0" fillId="0" borderId="22" xfId="0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 horizontal="left"/>
      <protection hidden="1"/>
    </xf>
    <xf numFmtId="2" fontId="0" fillId="0" borderId="13" xfId="0" applyNumberFormat="1" applyFont="1" applyFill="1" applyBorder="1" applyAlignment="1" applyProtection="1">
      <alignment horizontal="right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2" fontId="0" fillId="0" borderId="17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2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92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192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 applyProtection="1">
      <alignment/>
      <protection hidden="1"/>
    </xf>
    <xf numFmtId="0" fontId="0" fillId="0" borderId="3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33" fillId="0" borderId="0" xfId="0" applyFont="1" applyFill="1" applyBorder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 horizontal="center"/>
      <protection hidden="1"/>
    </xf>
    <xf numFmtId="192" fontId="0" fillId="0" borderId="0" xfId="0" applyNumberFormat="1" applyFont="1" applyFill="1" applyBorder="1" applyAlignment="1" applyProtection="1">
      <alignment horizontal="left"/>
      <protection hidden="1"/>
    </xf>
    <xf numFmtId="192" fontId="0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92" fontId="0" fillId="0" borderId="0" xfId="0" applyNumberFormat="1" applyFont="1" applyFill="1" applyBorder="1" applyAlignment="1" applyProtection="1">
      <alignment horizontal="center" vertical="center"/>
      <protection hidden="1"/>
    </xf>
    <xf numFmtId="192" fontId="0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10" fillId="0" borderId="0" xfId="0" applyNumberFormat="1" applyFont="1" applyFill="1" applyBorder="1" applyAlignment="1" applyProtection="1">
      <alignment/>
      <protection hidden="1"/>
    </xf>
    <xf numFmtId="0" fontId="24" fillId="0" borderId="0" xfId="0" applyNumberFormat="1" applyFont="1" applyFill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/>
      <protection hidden="1"/>
    </xf>
    <xf numFmtId="0" fontId="10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10" fillId="0" borderId="0" xfId="0" applyNumberFormat="1" applyFont="1" applyAlignment="1" applyProtection="1">
      <alignment horizontal="left" wrapText="1"/>
      <protection hidden="1"/>
    </xf>
    <xf numFmtId="218" fontId="15" fillId="0" borderId="20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hidden="1"/>
    </xf>
    <xf numFmtId="0" fontId="4" fillId="3" borderId="23" xfId="0" applyFont="1" applyFill="1" applyBorder="1" applyAlignment="1" applyProtection="1">
      <alignment horizontal="center" vertical="center"/>
      <protection hidden="1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0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3" fillId="11" borderId="0" xfId="0" applyFont="1" applyFill="1" applyAlignment="1" applyProtection="1">
      <alignment/>
      <protection/>
    </xf>
    <xf numFmtId="0" fontId="3" fillId="11" borderId="0" xfId="0" applyFont="1" applyFill="1" applyAlignment="1" applyProtection="1">
      <alignment horizontal="center" vertical="center"/>
      <protection/>
    </xf>
    <xf numFmtId="0" fontId="27" fillId="11" borderId="0" xfId="0" applyFont="1" applyFill="1" applyAlignment="1" applyProtection="1">
      <alignment/>
      <protection/>
    </xf>
    <xf numFmtId="0" fontId="17" fillId="11" borderId="0" xfId="0" applyFont="1" applyFill="1" applyAlignment="1" applyProtection="1">
      <alignment/>
      <protection/>
    </xf>
    <xf numFmtId="0" fontId="3" fillId="11" borderId="0" xfId="0" applyFont="1" applyFill="1" applyAlignment="1" applyProtection="1">
      <alignment/>
      <protection hidden="1"/>
    </xf>
    <xf numFmtId="0" fontId="3" fillId="11" borderId="0" xfId="0" applyFont="1" applyFill="1" applyAlignment="1" applyProtection="1">
      <alignment/>
      <protection hidden="1"/>
    </xf>
    <xf numFmtId="0" fontId="3" fillId="11" borderId="0" xfId="0" applyFont="1" applyFill="1" applyAlignment="1" applyProtection="1">
      <alignment horizontal="center" vertical="center"/>
      <protection hidden="1"/>
    </xf>
    <xf numFmtId="0" fontId="3" fillId="11" borderId="0" xfId="0" applyFont="1" applyFill="1" applyAlignment="1" applyProtection="1">
      <alignment horizontal="justify"/>
      <protection hidden="1"/>
    </xf>
    <xf numFmtId="0" fontId="27" fillId="11" borderId="0" xfId="0" applyFont="1" applyFill="1" applyAlignment="1" applyProtection="1">
      <alignment/>
      <protection hidden="1"/>
    </xf>
    <xf numFmtId="0" fontId="17" fillId="11" borderId="0" xfId="0" applyFont="1" applyFill="1" applyAlignment="1" applyProtection="1">
      <alignment/>
      <protection hidden="1"/>
    </xf>
    <xf numFmtId="0" fontId="19" fillId="11" borderId="0" xfId="0" applyFont="1" applyFill="1" applyAlignment="1" applyProtection="1">
      <alignment vertical="center"/>
      <protection hidden="1"/>
    </xf>
    <xf numFmtId="0" fontId="0" fillId="11" borderId="0" xfId="0" applyFill="1" applyAlignment="1" applyProtection="1">
      <alignment/>
      <protection hidden="1"/>
    </xf>
    <xf numFmtId="0" fontId="19" fillId="11" borderId="0" xfId="0" applyFont="1" applyFill="1" applyAlignment="1" applyProtection="1">
      <alignment/>
      <protection hidden="1"/>
    </xf>
    <xf numFmtId="0" fontId="2" fillId="11" borderId="0" xfId="0" applyFont="1" applyFill="1" applyBorder="1" applyAlignment="1" applyProtection="1">
      <alignment/>
      <protection hidden="1"/>
    </xf>
    <xf numFmtId="0" fontId="2" fillId="11" borderId="0" xfId="0" applyFont="1" applyFill="1" applyAlignment="1" applyProtection="1">
      <alignment/>
      <protection hidden="1"/>
    </xf>
    <xf numFmtId="0" fontId="0" fillId="11" borderId="0" xfId="0" applyFill="1" applyAlignment="1" applyProtection="1">
      <alignment horizontal="left" vertical="center"/>
      <protection hidden="1"/>
    </xf>
    <xf numFmtId="0" fontId="0" fillId="11" borderId="0" xfId="0" applyFill="1" applyBorder="1" applyAlignment="1" applyProtection="1">
      <alignment/>
      <protection hidden="1"/>
    </xf>
    <xf numFmtId="0" fontId="12" fillId="11" borderId="0" xfId="0" applyFont="1" applyFill="1" applyAlignment="1" applyProtection="1">
      <alignment/>
      <protection hidden="1"/>
    </xf>
    <xf numFmtId="0" fontId="0" fillId="11" borderId="0" xfId="0" applyFill="1" applyBorder="1" applyAlignment="1" applyProtection="1">
      <alignment/>
      <protection hidden="1"/>
    </xf>
    <xf numFmtId="0" fontId="10" fillId="11" borderId="0" xfId="0" applyFont="1" applyFill="1" applyAlignment="1" applyProtection="1">
      <alignment/>
      <protection hidden="1"/>
    </xf>
    <xf numFmtId="0" fontId="11" fillId="11" borderId="2" xfId="0" applyFont="1" applyFill="1" applyBorder="1" applyAlignment="1" applyProtection="1">
      <alignment horizontal="centerContinuous" vertical="center"/>
      <protection hidden="1"/>
    </xf>
    <xf numFmtId="0" fontId="6" fillId="11" borderId="0" xfId="0" applyFont="1" applyFill="1" applyAlignment="1" applyProtection="1">
      <alignment horizontal="centerContinuous"/>
      <protection hidden="1"/>
    </xf>
    <xf numFmtId="0" fontId="0" fillId="11" borderId="0" xfId="0" applyFill="1" applyAlignment="1" applyProtection="1">
      <alignment/>
      <protection/>
    </xf>
    <xf numFmtId="0" fontId="0" fillId="11" borderId="6" xfId="0" applyFill="1" applyBorder="1" applyAlignment="1" applyProtection="1">
      <alignment/>
      <protection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1" fillId="3" borderId="24" xfId="0" applyFont="1" applyFill="1" applyBorder="1" applyAlignment="1" applyProtection="1">
      <alignment horizontal="center" wrapText="1"/>
      <protection hidden="1"/>
    </xf>
    <xf numFmtId="0" fontId="11" fillId="3" borderId="6" xfId="0" applyFont="1" applyFill="1" applyBorder="1" applyAlignment="1" applyProtection="1">
      <alignment horizontal="center" wrapText="1"/>
      <protection hidden="1"/>
    </xf>
    <xf numFmtId="0" fontId="11" fillId="3" borderId="25" xfId="0" applyFont="1" applyFill="1" applyBorder="1" applyAlignment="1" applyProtection="1">
      <alignment horizontal="center" wrapText="1"/>
      <protection hidden="1"/>
    </xf>
    <xf numFmtId="0" fontId="1" fillId="3" borderId="0" xfId="0" applyFont="1" applyFill="1" applyBorder="1" applyAlignment="1" applyProtection="1">
      <alignment horizontal="center" vertical="top" wrapText="1"/>
      <protection hidden="1"/>
    </xf>
    <xf numFmtId="0" fontId="1" fillId="3" borderId="25" xfId="0" applyFont="1" applyFill="1" applyBorder="1" applyAlignment="1" applyProtection="1">
      <alignment horizontal="center" vertical="center" wrapText="1"/>
      <protection hidden="1"/>
    </xf>
    <xf numFmtId="192" fontId="1" fillId="3" borderId="20" xfId="0" applyNumberFormat="1" applyFont="1" applyFill="1" applyBorder="1" applyAlignment="1" applyProtection="1">
      <alignment horizontal="center" vertical="center" wrapText="1"/>
      <protection hidden="1"/>
    </xf>
    <xf numFmtId="192" fontId="1" fillId="9" borderId="26" xfId="0" applyNumberFormat="1" applyFont="1" applyFill="1" applyBorder="1" applyAlignment="1" applyProtection="1">
      <alignment horizontal="center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92" fontId="0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9" fillId="11" borderId="0" xfId="0" applyFont="1" applyFill="1" applyBorder="1" applyAlignment="1" applyProtection="1">
      <alignment horizontal="center" vertical="center" wrapText="1"/>
      <protection hidden="1"/>
    </xf>
    <xf numFmtId="217" fontId="34" fillId="0" borderId="27" xfId="0" applyNumberFormat="1" applyFont="1" applyFill="1" applyBorder="1" applyAlignment="1" applyProtection="1">
      <alignment horizontal="center"/>
      <protection locked="0"/>
    </xf>
    <xf numFmtId="0" fontId="15" fillId="11" borderId="0" xfId="0" applyFont="1" applyFill="1" applyBorder="1" applyAlignment="1" applyProtection="1">
      <alignment horizontal="center" wrapText="1"/>
      <protection hidden="1"/>
    </xf>
    <xf numFmtId="0" fontId="7" fillId="11" borderId="0" xfId="0" applyFont="1" applyFill="1" applyAlignment="1" applyProtection="1">
      <alignment/>
      <protection hidden="1"/>
    </xf>
    <xf numFmtId="0" fontId="6" fillId="11" borderId="0" xfId="0" applyFont="1" applyFill="1" applyAlignment="1" applyProtection="1">
      <alignment horizontal="centerContinuous"/>
      <protection/>
    </xf>
    <xf numFmtId="0" fontId="7" fillId="11" borderId="0" xfId="0" applyFont="1" applyFill="1" applyBorder="1" applyAlignment="1" applyProtection="1">
      <alignment/>
      <protection hidden="1"/>
    </xf>
    <xf numFmtId="0" fontId="36" fillId="11" borderId="6" xfId="0" applyFont="1" applyFill="1" applyBorder="1" applyAlignment="1" applyProtection="1">
      <alignment horizontal="center" vertical="center"/>
      <protection hidden="1"/>
    </xf>
    <xf numFmtId="0" fontId="36" fillId="11" borderId="15" xfId="0" applyFont="1" applyFill="1" applyBorder="1" applyAlignment="1" applyProtection="1">
      <alignment horizontal="center" vertical="center"/>
      <protection hidden="1"/>
    </xf>
    <xf numFmtId="0" fontId="15" fillId="11" borderId="6" xfId="0" applyFont="1" applyFill="1" applyBorder="1" applyAlignment="1" applyProtection="1">
      <alignment horizontal="center" vertical="center" wrapText="1"/>
      <protection hidden="1"/>
    </xf>
    <xf numFmtId="0" fontId="7" fillId="11" borderId="6" xfId="0" applyFont="1" applyFill="1" applyBorder="1" applyAlignment="1" applyProtection="1">
      <alignment/>
      <protection hidden="1"/>
    </xf>
    <xf numFmtId="0" fontId="0" fillId="11" borderId="0" xfId="0" applyFill="1" applyAlignment="1">
      <alignment/>
    </xf>
    <xf numFmtId="0" fontId="3" fillId="11" borderId="0" xfId="0" applyFont="1" applyFill="1" applyBorder="1" applyAlignment="1" applyProtection="1">
      <alignment horizontal="center" vertical="center" wrapText="1"/>
      <protection/>
    </xf>
    <xf numFmtId="0" fontId="4" fillId="11" borderId="0" xfId="0" applyFont="1" applyFill="1" applyBorder="1" applyAlignment="1" applyProtection="1">
      <alignment horizontal="center" vertical="center"/>
      <protection/>
    </xf>
    <xf numFmtId="0" fontId="4" fillId="11" borderId="0" xfId="0" applyFont="1" applyFill="1" applyBorder="1" applyAlignment="1" applyProtection="1">
      <alignment horizontal="right" vertical="center" wrapText="1"/>
      <protection/>
    </xf>
    <xf numFmtId="0" fontId="1" fillId="11" borderId="0" xfId="0" applyFont="1" applyFill="1" applyBorder="1" applyAlignment="1" applyProtection="1">
      <alignment horizontal="center" vertical="center" wrapText="1"/>
      <protection/>
    </xf>
    <xf numFmtId="0" fontId="0" fillId="11" borderId="0" xfId="0" applyFill="1" applyBorder="1" applyAlignment="1" applyProtection="1">
      <alignment/>
      <protection/>
    </xf>
    <xf numFmtId="0" fontId="10" fillId="11" borderId="0" xfId="0" applyFont="1" applyFill="1" applyAlignment="1" applyProtection="1">
      <alignment/>
      <protection/>
    </xf>
    <xf numFmtId="0" fontId="7" fillId="11" borderId="0" xfId="0" applyFont="1" applyFill="1" applyBorder="1" applyAlignment="1" applyProtection="1">
      <alignment horizontal="left"/>
      <protection locked="0"/>
    </xf>
    <xf numFmtId="0" fontId="3" fillId="11" borderId="0" xfId="0" applyFont="1" applyFill="1" applyBorder="1" applyAlignment="1" applyProtection="1">
      <alignment horizontal="center" vertical="top" wrapText="1"/>
      <protection/>
    </xf>
    <xf numFmtId="0" fontId="10" fillId="11" borderId="0" xfId="0" applyFont="1" applyFill="1" applyBorder="1" applyAlignment="1" applyProtection="1">
      <alignment/>
      <protection/>
    </xf>
    <xf numFmtId="0" fontId="0" fillId="11" borderId="0" xfId="0" applyFont="1" applyFill="1" applyBorder="1" applyAlignment="1" applyProtection="1">
      <alignment horizontal="left" vertical="center" wrapText="1"/>
      <protection/>
    </xf>
    <xf numFmtId="0" fontId="0" fillId="11" borderId="0" xfId="0" applyFont="1" applyFill="1" applyBorder="1" applyAlignment="1" applyProtection="1">
      <alignment vertical="center" wrapText="1"/>
      <protection/>
    </xf>
    <xf numFmtId="0" fontId="4" fillId="11" borderId="0" xfId="0" applyFont="1" applyFill="1" applyBorder="1" applyAlignment="1" applyProtection="1">
      <alignment horizontal="center" vertical="center" wrapText="1"/>
      <protection/>
    </xf>
    <xf numFmtId="0" fontId="1" fillId="11" borderId="0" xfId="0" applyFont="1" applyFill="1" applyBorder="1" applyAlignment="1" applyProtection="1">
      <alignment horizontal="center" vertical="center"/>
      <protection/>
    </xf>
    <xf numFmtId="2" fontId="18" fillId="11" borderId="0" xfId="0" applyNumberFormat="1" applyFont="1" applyFill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"/>
      <protection locked="0"/>
    </xf>
    <xf numFmtId="0" fontId="18" fillId="11" borderId="0" xfId="0" applyFont="1" applyFill="1" applyBorder="1" applyAlignment="1" applyProtection="1">
      <alignment horizontal="left" vertical="center"/>
      <protection/>
    </xf>
    <xf numFmtId="0" fontId="18" fillId="11" borderId="0" xfId="0" applyFont="1" applyFill="1" applyAlignment="1" applyProtection="1">
      <alignment/>
      <protection/>
    </xf>
    <xf numFmtId="0" fontId="0" fillId="11" borderId="0" xfId="0" applyFont="1" applyFill="1" applyAlignment="1" applyProtection="1">
      <alignment/>
      <protection/>
    </xf>
    <xf numFmtId="0" fontId="18" fillId="11" borderId="0" xfId="0" applyFont="1" applyFill="1" applyAlignment="1" applyProtection="1">
      <alignment/>
      <protection hidden="1"/>
    </xf>
    <xf numFmtId="0" fontId="0" fillId="11" borderId="2" xfId="0" applyFill="1" applyBorder="1" applyAlignment="1" applyProtection="1">
      <alignment/>
      <protection hidden="1"/>
    </xf>
    <xf numFmtId="0" fontId="7" fillId="11" borderId="2" xfId="0" applyFont="1" applyFill="1" applyBorder="1" applyAlignment="1" applyProtection="1">
      <alignment horizontal="center" wrapText="1"/>
      <protection hidden="1"/>
    </xf>
    <xf numFmtId="0" fontId="1" fillId="3" borderId="2" xfId="0" applyFont="1" applyFill="1" applyBorder="1" applyAlignment="1" applyProtection="1">
      <alignment horizontal="centerContinuous" vertical="center"/>
      <protection hidden="1"/>
    </xf>
    <xf numFmtId="0" fontId="1" fillId="3" borderId="3" xfId="0" applyFont="1" applyFill="1" applyBorder="1" applyAlignment="1" applyProtection="1">
      <alignment horizontal="centerContinuous" vertical="center"/>
      <protection hidden="1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 wrapText="1"/>
      <protection hidden="1"/>
    </xf>
    <xf numFmtId="204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7" fillId="3" borderId="6" xfId="0" applyFont="1" applyFill="1" applyBorder="1" applyAlignment="1" applyProtection="1">
      <alignment horizontal="left"/>
      <protection hidden="1"/>
    </xf>
    <xf numFmtId="0" fontId="0" fillId="3" borderId="6" xfId="0" applyFill="1" applyBorder="1" applyAlignment="1" applyProtection="1">
      <alignment/>
      <protection hidden="1"/>
    </xf>
    <xf numFmtId="0" fontId="6" fillId="3" borderId="0" xfId="0" applyFont="1" applyFill="1" applyBorder="1" applyAlignment="1" applyProtection="1">
      <alignment horizontal="center" vertical="top" wrapText="1"/>
      <protection hidden="1"/>
    </xf>
    <xf numFmtId="0" fontId="0" fillId="3" borderId="0" xfId="0" applyFill="1" applyBorder="1" applyAlignment="1" applyProtection="1">
      <alignment/>
      <protection hidden="1"/>
    </xf>
    <xf numFmtId="0" fontId="1" fillId="3" borderId="2" xfId="0" applyFont="1" applyFill="1" applyBorder="1" applyAlignment="1" applyProtection="1">
      <alignment horizontal="centerContinuous" vertical="center"/>
      <protection/>
    </xf>
    <xf numFmtId="0" fontId="1" fillId="3" borderId="3" xfId="0" applyFont="1" applyFill="1" applyBorder="1" applyAlignment="1" applyProtection="1">
      <alignment horizontal="centerContinuous" vertical="center"/>
      <protection/>
    </xf>
    <xf numFmtId="192" fontId="1" fillId="3" borderId="29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30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9" fontId="7" fillId="11" borderId="0" xfId="0" applyNumberFormat="1" applyFont="1" applyFill="1" applyBorder="1" applyAlignment="1" applyProtection="1">
      <alignment horizontal="center" vertical="center"/>
      <protection/>
    </xf>
    <xf numFmtId="0" fontId="6" fillId="11" borderId="16" xfId="0" applyFont="1" applyFill="1" applyBorder="1" applyAlignment="1" applyProtection="1">
      <alignment horizontal="center" vertical="center" wrapText="1"/>
      <protection/>
    </xf>
    <xf numFmtId="0" fontId="6" fillId="11" borderId="0" xfId="0" applyFont="1" applyFill="1" applyBorder="1" applyAlignment="1" applyProtection="1">
      <alignment horizontal="right" vertical="center"/>
      <protection/>
    </xf>
    <xf numFmtId="0" fontId="1" fillId="11" borderId="0" xfId="0" applyFont="1" applyFill="1" applyBorder="1" applyAlignment="1" applyProtection="1">
      <alignment vertical="center"/>
      <protection/>
    </xf>
    <xf numFmtId="0" fontId="26" fillId="11" borderId="0" xfId="0" applyFont="1" applyFill="1" applyBorder="1" applyAlignment="1" applyProtection="1">
      <alignment horizontal="left" vertical="center" wrapText="1"/>
      <protection/>
    </xf>
    <xf numFmtId="0" fontId="0" fillId="11" borderId="0" xfId="0" applyFill="1" applyBorder="1" applyAlignment="1" applyProtection="1">
      <alignment horizontal="center" vertical="center"/>
      <protection/>
    </xf>
    <xf numFmtId="0" fontId="4" fillId="11" borderId="0" xfId="0" applyFont="1" applyFill="1" applyBorder="1" applyAlignment="1" applyProtection="1">
      <alignment horizontal="center" vertical="top"/>
      <protection/>
    </xf>
    <xf numFmtId="0" fontId="1" fillId="11" borderId="0" xfId="0" applyFont="1" applyFill="1" applyBorder="1" applyAlignment="1" applyProtection="1">
      <alignment/>
      <protection/>
    </xf>
    <xf numFmtId="0" fontId="4" fillId="11" borderId="0" xfId="0" applyFont="1" applyFill="1" applyBorder="1" applyAlignment="1" applyProtection="1">
      <alignment vertical="top"/>
      <protection/>
    </xf>
    <xf numFmtId="0" fontId="0" fillId="11" borderId="0" xfId="0" applyFont="1" applyFill="1" applyBorder="1" applyAlignment="1" applyProtection="1">
      <alignment horizontal="left" wrapText="1"/>
      <protection hidden="1"/>
    </xf>
    <xf numFmtId="0" fontId="1" fillId="11" borderId="0" xfId="0" applyFont="1" applyFill="1" applyBorder="1" applyAlignment="1" applyProtection="1">
      <alignment horizontal="center" vertical="top"/>
      <protection/>
    </xf>
    <xf numFmtId="2" fontId="0" fillId="11" borderId="0" xfId="0" applyNumberFormat="1" applyFill="1" applyBorder="1" applyAlignment="1" applyProtection="1">
      <alignment horizontal="center"/>
      <protection/>
    </xf>
    <xf numFmtId="0" fontId="26" fillId="11" borderId="7" xfId="0" applyFont="1" applyFill="1" applyBorder="1" applyAlignment="1" applyProtection="1">
      <alignment horizontal="left" vertical="center" wrapText="1"/>
      <protection/>
    </xf>
    <xf numFmtId="0" fontId="3" fillId="11" borderId="0" xfId="0" applyFont="1" applyFill="1" applyBorder="1" applyAlignment="1" applyProtection="1">
      <alignment horizontal="center"/>
      <protection/>
    </xf>
    <xf numFmtId="0" fontId="2" fillId="11" borderId="0" xfId="0" applyFont="1" applyFill="1" applyAlignment="1" applyProtection="1">
      <alignment horizontal="centerContinuous"/>
      <protection hidden="1"/>
    </xf>
    <xf numFmtId="0" fontId="5" fillId="11" borderId="0" xfId="0" applyFont="1" applyFill="1" applyAlignment="1" applyProtection="1">
      <alignment horizontal="centerContinuous"/>
      <protection hidden="1"/>
    </xf>
    <xf numFmtId="0" fontId="0" fillId="11" borderId="0" xfId="0" applyFont="1" applyFill="1" applyAlignment="1" applyProtection="1">
      <alignment/>
      <protection hidden="1"/>
    </xf>
    <xf numFmtId="0" fontId="0" fillId="11" borderId="0" xfId="0" applyFont="1" applyFill="1" applyAlignment="1" applyProtection="1">
      <alignment/>
      <protection hidden="1"/>
    </xf>
    <xf numFmtId="0" fontId="1" fillId="11" borderId="0" xfId="0" applyFont="1" applyFill="1" applyBorder="1" applyAlignment="1" applyProtection="1">
      <alignment/>
      <protection hidden="1"/>
    </xf>
    <xf numFmtId="0" fontId="38" fillId="11" borderId="0" xfId="0" applyFont="1" applyFill="1" applyBorder="1" applyAlignment="1" applyProtection="1">
      <alignment/>
      <protection hidden="1"/>
    </xf>
    <xf numFmtId="0" fontId="18" fillId="11" borderId="0" xfId="0" applyFont="1" applyFill="1" applyBorder="1" applyAlignment="1" applyProtection="1">
      <alignment/>
      <protection hidden="1"/>
    </xf>
    <xf numFmtId="0" fontId="39" fillId="11" borderId="0" xfId="0" applyFont="1" applyFill="1" applyBorder="1" applyAlignment="1" applyProtection="1">
      <alignment vertical="center"/>
      <protection hidden="1"/>
    </xf>
    <xf numFmtId="0" fontId="39" fillId="11" borderId="0" xfId="0" applyFont="1" applyFill="1" applyAlignment="1" applyProtection="1">
      <alignment horizontal="left"/>
      <protection hidden="1"/>
    </xf>
    <xf numFmtId="0" fontId="39" fillId="11" borderId="0" xfId="0" applyFont="1" applyFill="1" applyAlignment="1" applyProtection="1">
      <alignment/>
      <protection hidden="1"/>
    </xf>
    <xf numFmtId="0" fontId="6" fillId="11" borderId="0" xfId="0" applyFont="1" applyFill="1" applyAlignment="1" applyProtection="1">
      <alignment/>
      <protection hidden="1"/>
    </xf>
    <xf numFmtId="0" fontId="4" fillId="11" borderId="2" xfId="0" applyFont="1" applyFill="1" applyBorder="1" applyAlignment="1" applyProtection="1">
      <alignment horizontal="centerContinuous"/>
      <protection hidden="1"/>
    </xf>
    <xf numFmtId="0" fontId="6" fillId="11" borderId="2" xfId="0" applyFont="1" applyFill="1" applyBorder="1" applyAlignment="1" applyProtection="1">
      <alignment horizontal="centerContinuous"/>
      <protection hidden="1"/>
    </xf>
    <xf numFmtId="0" fontId="11" fillId="11" borderId="0" xfId="0" applyFont="1" applyFill="1" applyBorder="1" applyAlignment="1" applyProtection="1">
      <alignment vertical="center" wrapText="1"/>
      <protection hidden="1"/>
    </xf>
    <xf numFmtId="0" fontId="0" fillId="11" borderId="0" xfId="0" applyFont="1" applyFill="1" applyBorder="1" applyAlignment="1" applyProtection="1">
      <alignment horizontal="center" vertical="center" wrapText="1"/>
      <protection hidden="1"/>
    </xf>
    <xf numFmtId="0" fontId="4" fillId="11" borderId="0" xfId="0" applyFont="1" applyFill="1" applyBorder="1" applyAlignment="1" applyProtection="1">
      <alignment horizontal="center" vertical="top"/>
      <protection/>
    </xf>
    <xf numFmtId="0" fontId="4" fillId="11" borderId="0" xfId="0" applyFont="1" applyFill="1" applyAlignment="1" applyProtection="1">
      <alignment/>
      <protection/>
    </xf>
    <xf numFmtId="0" fontId="7" fillId="11" borderId="0" xfId="0" applyFont="1" applyFill="1" applyBorder="1" applyAlignment="1" applyProtection="1">
      <alignment horizontal="left"/>
      <protection locked="0"/>
    </xf>
    <xf numFmtId="0" fontId="1" fillId="11" borderId="0" xfId="0" applyFont="1" applyFill="1" applyBorder="1" applyAlignment="1" applyProtection="1">
      <alignment horizontal="center"/>
      <protection/>
    </xf>
    <xf numFmtId="0" fontId="10" fillId="2" borderId="0" xfId="0" applyFont="1" applyFill="1" applyAlignment="1" applyProtection="1">
      <alignment/>
      <protection hidden="1"/>
    </xf>
    <xf numFmtId="0" fontId="41" fillId="2" borderId="0" xfId="0" applyFont="1" applyFill="1" applyBorder="1" applyAlignment="1" applyProtection="1">
      <alignment horizontal="left" vertical="center" wrapText="1"/>
      <protection hidden="1"/>
    </xf>
    <xf numFmtId="0" fontId="3" fillId="11" borderId="0" xfId="0" applyFont="1" applyFill="1" applyBorder="1" applyAlignment="1" applyProtection="1">
      <alignment horizontal="center" vertical="top"/>
      <protection/>
    </xf>
    <xf numFmtId="0" fontId="25" fillId="0" borderId="1" xfId="0" applyFont="1" applyBorder="1" applyAlignment="1" applyProtection="1">
      <alignment horizontal="center" vertical="center" wrapText="1"/>
      <protection hidden="1"/>
    </xf>
    <xf numFmtId="0" fontId="25" fillId="0" borderId="1" xfId="0" applyFont="1" applyBorder="1" applyAlignment="1" applyProtection="1">
      <alignment horizontal="center" vertical="center"/>
      <protection hidden="1"/>
    </xf>
    <xf numFmtId="0" fontId="13" fillId="11" borderId="0" xfId="0" applyFont="1" applyFill="1" applyBorder="1" applyAlignment="1" applyProtection="1">
      <alignment vertical="center" wrapText="1"/>
      <protection hidden="1"/>
    </xf>
    <xf numFmtId="0" fontId="0" fillId="11" borderId="6" xfId="0" applyFill="1" applyBorder="1" applyAlignment="1" applyProtection="1">
      <alignment/>
      <protection hidden="1"/>
    </xf>
    <xf numFmtId="0" fontId="40" fillId="11" borderId="0" xfId="0" applyFont="1" applyFill="1" applyBorder="1" applyAlignment="1" applyProtection="1">
      <alignment vertical="center" wrapText="1"/>
      <protection hidden="1"/>
    </xf>
    <xf numFmtId="0" fontId="18" fillId="11" borderId="0" xfId="0" applyFont="1" applyFill="1" applyAlignment="1" applyProtection="1">
      <alignment/>
      <protection hidden="1"/>
    </xf>
    <xf numFmtId="0" fontId="18" fillId="11" borderId="0" xfId="0" applyFont="1" applyFill="1" applyBorder="1" applyAlignment="1" applyProtection="1">
      <alignment/>
      <protection hidden="1"/>
    </xf>
    <xf numFmtId="0" fontId="0" fillId="11" borderId="0" xfId="0" applyFont="1" applyFill="1" applyBorder="1" applyAlignment="1" applyProtection="1">
      <alignment/>
      <protection hidden="1"/>
    </xf>
    <xf numFmtId="0" fontId="0" fillId="11" borderId="0" xfId="0" applyFont="1" applyFill="1" applyAlignment="1" applyProtection="1">
      <alignment/>
      <protection hidden="1"/>
    </xf>
    <xf numFmtId="0" fontId="3" fillId="11" borderId="0" xfId="0" applyFont="1" applyFill="1" applyBorder="1" applyAlignment="1" applyProtection="1">
      <alignment horizontal="left" vertical="top" wrapText="1"/>
      <protection hidden="1"/>
    </xf>
    <xf numFmtId="0" fontId="0" fillId="11" borderId="0" xfId="0" applyFont="1" applyFill="1" applyBorder="1" applyAlignment="1" applyProtection="1">
      <alignment horizontal="left"/>
      <protection hidden="1"/>
    </xf>
    <xf numFmtId="0" fontId="4" fillId="11" borderId="0" xfId="0" applyFont="1" applyFill="1" applyBorder="1" applyAlignment="1" applyProtection="1">
      <alignment horizontal="center" vertical="top"/>
      <protection hidden="1"/>
    </xf>
    <xf numFmtId="0" fontId="4" fillId="11" borderId="0" xfId="0" applyFont="1" applyFill="1" applyBorder="1" applyAlignment="1" applyProtection="1">
      <alignment horizontal="left" vertical="top"/>
      <protection hidden="1"/>
    </xf>
    <xf numFmtId="0" fontId="3" fillId="11" borderId="0" xfId="0" applyFont="1" applyFill="1" applyBorder="1" applyAlignment="1" applyProtection="1">
      <alignment horizontal="center" vertical="top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11" borderId="0" xfId="0" applyFont="1" applyFill="1" applyBorder="1" applyAlignment="1" applyProtection="1">
      <alignment horizontal="center"/>
      <protection hidden="1"/>
    </xf>
    <xf numFmtId="0" fontId="7" fillId="11" borderId="0" xfId="0" applyFont="1" applyFill="1" applyBorder="1" applyAlignment="1" applyProtection="1">
      <alignment horizontal="left"/>
      <protection hidden="1"/>
    </xf>
    <xf numFmtId="0" fontId="7" fillId="11" borderId="0" xfId="0" applyFont="1" applyFill="1" applyBorder="1" applyAlignment="1" applyProtection="1">
      <alignment horizontal="left"/>
      <protection hidden="1"/>
    </xf>
    <xf numFmtId="0" fontId="3" fillId="11" borderId="6" xfId="0" applyFont="1" applyFill="1" applyBorder="1" applyAlignment="1" applyProtection="1">
      <alignment horizontal="center" vertical="top" wrapText="1"/>
      <protection hidden="1"/>
    </xf>
    <xf numFmtId="0" fontId="3" fillId="11" borderId="0" xfId="0" applyFont="1" applyFill="1" applyBorder="1" applyAlignment="1" applyProtection="1">
      <alignment horizontal="center" vertical="top" wrapText="1"/>
      <protection hidden="1"/>
    </xf>
    <xf numFmtId="0" fontId="4" fillId="11" borderId="0" xfId="0" applyFont="1" applyFill="1" applyAlignment="1" applyProtection="1">
      <alignment/>
      <protection hidden="1"/>
    </xf>
    <xf numFmtId="0" fontId="3" fillId="11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11" borderId="0" xfId="0" applyFont="1" applyFill="1" applyAlignment="1" applyProtection="1">
      <alignment/>
      <protection/>
    </xf>
    <xf numFmtId="0" fontId="0" fillId="11" borderId="0" xfId="0" applyFont="1" applyFill="1" applyAlignment="1" applyProtection="1">
      <alignment/>
      <protection hidden="1"/>
    </xf>
    <xf numFmtId="0" fontId="0" fillId="11" borderId="0" xfId="0" applyFont="1" applyFill="1" applyAlignment="1" applyProtection="1">
      <alignment/>
      <protection hidden="1"/>
    </xf>
    <xf numFmtId="0" fontId="11" fillId="11" borderId="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Continuous" vertical="center"/>
      <protection hidden="1"/>
    </xf>
    <xf numFmtId="0" fontId="7" fillId="3" borderId="0" xfId="0" applyFont="1" applyFill="1" applyAlignment="1" applyProtection="1">
      <alignment/>
      <protection hidden="1"/>
    </xf>
    <xf numFmtId="0" fontId="6" fillId="3" borderId="0" xfId="0" applyFont="1" applyFill="1" applyBorder="1" applyAlignment="1" applyProtection="1">
      <alignment horizontal="centerContinuous" vertical="center"/>
      <protection/>
    </xf>
    <xf numFmtId="0" fontId="6" fillId="3" borderId="0" xfId="0" applyFont="1" applyFill="1" applyBorder="1" applyAlignment="1" applyProtection="1">
      <alignment horizontal="centerContinuous"/>
      <protection/>
    </xf>
    <xf numFmtId="0" fontId="0" fillId="11" borderId="0" xfId="0" applyFont="1" applyFill="1" applyAlignment="1" applyProtection="1">
      <alignment/>
      <protection/>
    </xf>
    <xf numFmtId="0" fontId="0" fillId="11" borderId="0" xfId="0" applyFont="1" applyFill="1" applyBorder="1" applyAlignment="1" applyProtection="1">
      <alignment/>
      <protection/>
    </xf>
    <xf numFmtId="0" fontId="1" fillId="11" borderId="0" xfId="0" applyFont="1" applyFill="1" applyBorder="1" applyAlignment="1" applyProtection="1">
      <alignment horizontal="center" wrapText="1"/>
      <protection hidden="1"/>
    </xf>
    <xf numFmtId="0" fontId="0" fillId="11" borderId="0" xfId="0" applyFont="1" applyFill="1" applyAlignment="1" applyProtection="1">
      <alignment/>
      <protection/>
    </xf>
    <xf numFmtId="0" fontId="4" fillId="11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 hidden="1"/>
    </xf>
    <xf numFmtId="0" fontId="0" fillId="2" borderId="32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11" borderId="7" xfId="0" applyFont="1" applyFill="1" applyBorder="1" applyAlignment="1" applyProtection="1">
      <alignment/>
      <protection/>
    </xf>
    <xf numFmtId="0" fontId="42" fillId="11" borderId="0" xfId="0" applyFont="1" applyFill="1" applyAlignment="1" applyProtection="1">
      <alignment/>
      <protection/>
    </xf>
    <xf numFmtId="0" fontId="6" fillId="3" borderId="0" xfId="0" applyFont="1" applyFill="1" applyBorder="1" applyAlignment="1" applyProtection="1">
      <alignment horizontal="center"/>
      <protection/>
    </xf>
    <xf numFmtId="0" fontId="11" fillId="11" borderId="7" xfId="0" applyFont="1" applyFill="1" applyBorder="1" applyAlignment="1" applyProtection="1">
      <alignment horizontal="center" vertical="center" wrapText="1"/>
      <protection locked="0"/>
    </xf>
    <xf numFmtId="0" fontId="3" fillId="11" borderId="0" xfId="0" applyFont="1" applyFill="1" applyAlignment="1" applyProtection="1">
      <alignment/>
      <protection hidden="1"/>
    </xf>
    <xf numFmtId="0" fontId="3" fillId="11" borderId="0" xfId="0" applyFont="1" applyFill="1" applyAlignment="1" applyProtection="1">
      <alignment horizontal="left" vertical="center"/>
      <protection hidden="1"/>
    </xf>
    <xf numFmtId="0" fontId="1" fillId="11" borderId="2" xfId="0" applyFont="1" applyFill="1" applyBorder="1" applyAlignment="1" applyProtection="1">
      <alignment horizontal="centerContinuous"/>
      <protection hidden="1"/>
    </xf>
    <xf numFmtId="9" fontId="3" fillId="11" borderId="0" xfId="0" applyNumberFormat="1" applyFont="1" applyFill="1" applyBorder="1" applyAlignment="1" applyProtection="1">
      <alignment horizontal="center" vertical="center"/>
      <protection/>
    </xf>
    <xf numFmtId="0" fontId="3" fillId="11" borderId="0" xfId="0" applyFont="1" applyFill="1" applyAlignment="1" applyProtection="1">
      <alignment horizontal="center"/>
      <protection/>
    </xf>
    <xf numFmtId="0" fontId="6" fillId="11" borderId="0" xfId="0" applyFont="1" applyFill="1" applyBorder="1" applyAlignment="1" applyProtection="1">
      <alignment horizontal="center" vertical="center" wrapText="1"/>
      <protection/>
    </xf>
    <xf numFmtId="0" fontId="4" fillId="11" borderId="0" xfId="0" applyFont="1" applyFill="1" applyBorder="1" applyAlignment="1" applyProtection="1">
      <alignment horizontal="center" vertical="center" wrapText="1" shrinkToFit="1"/>
      <protection/>
    </xf>
    <xf numFmtId="0" fontId="0" fillId="3" borderId="6" xfId="0" applyFont="1" applyFill="1" applyBorder="1" applyAlignment="1" applyProtection="1">
      <alignment horizontal="left"/>
      <protection hidden="1"/>
    </xf>
    <xf numFmtId="0" fontId="0" fillId="3" borderId="6" xfId="0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16" fillId="11" borderId="0" xfId="0" applyFont="1" applyFill="1" applyBorder="1" applyAlignment="1" applyProtection="1">
      <alignment vertical="center" wrapText="1"/>
      <protection/>
    </xf>
    <xf numFmtId="0" fontId="16" fillId="11" borderId="7" xfId="0" applyFont="1" applyFill="1" applyBorder="1" applyAlignment="1" applyProtection="1">
      <alignment vertical="center" wrapText="1"/>
      <protection/>
    </xf>
    <xf numFmtId="0" fontId="4" fillId="11" borderId="0" xfId="0" applyFont="1" applyFill="1" applyBorder="1" applyAlignment="1" applyProtection="1">
      <alignment vertical="center"/>
      <protection/>
    </xf>
    <xf numFmtId="0" fontId="0" fillId="11" borderId="0" xfId="0" applyFill="1" applyAlignment="1" applyProtection="1">
      <alignment horizontal="center"/>
      <protection/>
    </xf>
    <xf numFmtId="0" fontId="1" fillId="11" borderId="0" xfId="0" applyFont="1" applyFill="1" applyBorder="1" applyAlignment="1" applyProtection="1">
      <alignment horizontal="centerContinuous"/>
      <protection/>
    </xf>
    <xf numFmtId="0" fontId="3" fillId="11" borderId="0" xfId="0" applyFont="1" applyFill="1" applyBorder="1" applyAlignment="1" applyProtection="1">
      <alignment horizontal="left" vertical="center" wrapText="1"/>
      <protection locked="0"/>
    </xf>
    <xf numFmtId="0" fontId="0" fillId="11" borderId="33" xfId="0" applyFill="1" applyBorder="1" applyAlignment="1" applyProtection="1">
      <alignment/>
      <protection hidden="1"/>
    </xf>
    <xf numFmtId="0" fontId="0" fillId="11" borderId="34" xfId="0" applyFill="1" applyBorder="1" applyAlignment="1" applyProtection="1">
      <alignment/>
      <protection hidden="1"/>
    </xf>
    <xf numFmtId="9" fontId="1" fillId="3" borderId="4" xfId="0" applyNumberFormat="1" applyFont="1" applyFill="1" applyBorder="1" applyAlignment="1" applyProtection="1">
      <alignment horizontal="right" vertical="center" wrapText="1"/>
      <protection hidden="1"/>
    </xf>
    <xf numFmtId="9" fontId="1" fillId="3" borderId="1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28" xfId="0" applyFont="1" applyBorder="1" applyAlignment="1" applyProtection="1">
      <alignment horizontal="center" wrapText="1"/>
      <protection locked="0"/>
    </xf>
    <xf numFmtId="0" fontId="6" fillId="11" borderId="0" xfId="0" applyFont="1" applyFill="1" applyBorder="1" applyAlignment="1" applyProtection="1">
      <alignment/>
      <protection hidden="1"/>
    </xf>
    <xf numFmtId="0" fontId="0" fillId="11" borderId="7" xfId="0" applyFill="1" applyBorder="1" applyAlignment="1" applyProtection="1">
      <alignment/>
      <protection hidden="1"/>
    </xf>
    <xf numFmtId="0" fontId="4" fillId="11" borderId="0" xfId="0" applyFont="1" applyFill="1" applyBorder="1" applyAlignment="1" applyProtection="1">
      <alignment horizontal="left" vertical="center"/>
      <protection/>
    </xf>
    <xf numFmtId="218" fontId="0" fillId="11" borderId="15" xfId="0" applyFont="1" applyFill="1" applyBorder="1" applyAlignment="1" applyProtection="1">
      <alignment horizontal="center" vertical="center"/>
      <protection hidden="1"/>
    </xf>
    <xf numFmtId="0" fontId="1" fillId="11" borderId="0" xfId="0" applyFont="1" applyFill="1" applyBorder="1" applyAlignment="1" applyProtection="1">
      <alignment horizontal="centerContinuous" vertical="center"/>
      <protection/>
    </xf>
    <xf numFmtId="0" fontId="3" fillId="11" borderId="0" xfId="0" applyFont="1" applyFill="1" applyBorder="1" applyAlignment="1" applyProtection="1">
      <alignment horizontal="left" vertical="center" wrapText="1"/>
      <protection/>
    </xf>
    <xf numFmtId="0" fontId="3" fillId="11" borderId="0" xfId="0" applyFont="1" applyFill="1" applyBorder="1" applyAlignment="1" applyProtection="1">
      <alignment vertical="center" wrapText="1"/>
      <protection/>
    </xf>
    <xf numFmtId="0" fontId="0" fillId="11" borderId="0" xfId="0" applyFill="1" applyBorder="1" applyAlignment="1" applyProtection="1">
      <alignment vertical="center" wrapText="1"/>
      <protection/>
    </xf>
    <xf numFmtId="2" fontId="0" fillId="11" borderId="0" xfId="0" applyNumberFormat="1" applyFill="1" applyBorder="1" applyAlignment="1" applyProtection="1">
      <alignment horizontal="center"/>
      <protection hidden="1"/>
    </xf>
    <xf numFmtId="192" fontId="1" fillId="11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11" borderId="0" xfId="0" applyFont="1" applyFill="1" applyBorder="1" applyAlignment="1" applyProtection="1">
      <alignment horizontal="center" vertical="center"/>
      <protection hidden="1"/>
    </xf>
    <xf numFmtId="0" fontId="0" fillId="11" borderId="0" xfId="0" applyNumberFormat="1" applyFill="1" applyBorder="1" applyAlignment="1" applyProtection="1">
      <alignment/>
      <protection hidden="1"/>
    </xf>
    <xf numFmtId="0" fontId="0" fillId="11" borderId="0" xfId="0" applyNumberFormat="1" applyFill="1" applyBorder="1" applyAlignment="1" applyProtection="1">
      <alignment/>
      <protection hidden="1"/>
    </xf>
    <xf numFmtId="0" fontId="0" fillId="11" borderId="0" xfId="0" applyNumberFormat="1" applyFill="1" applyAlignment="1" applyProtection="1">
      <alignment/>
      <protection hidden="1"/>
    </xf>
    <xf numFmtId="0" fontId="0" fillId="11" borderId="0" xfId="0" applyNumberFormat="1" applyFont="1" applyFill="1" applyAlignment="1" applyProtection="1">
      <alignment/>
      <protection hidden="1"/>
    </xf>
    <xf numFmtId="0" fontId="10" fillId="11" borderId="0" xfId="0" applyNumberFormat="1" applyFont="1" applyFill="1" applyBorder="1" applyAlignment="1" applyProtection="1">
      <alignment wrapText="1"/>
      <protection hidden="1"/>
    </xf>
    <xf numFmtId="0" fontId="0" fillId="11" borderId="0" xfId="0" applyNumberFormat="1" applyFont="1" applyFill="1" applyAlignment="1" applyProtection="1">
      <alignment/>
      <protection hidden="1"/>
    </xf>
    <xf numFmtId="0" fontId="10" fillId="11" borderId="0" xfId="0" applyNumberFormat="1" applyFont="1" applyFill="1" applyAlignment="1" applyProtection="1">
      <alignment wrapText="1"/>
      <protection hidden="1"/>
    </xf>
    <xf numFmtId="0" fontId="10" fillId="11" borderId="0" xfId="0" applyNumberFormat="1" applyFont="1" applyFill="1" applyAlignment="1" applyProtection="1">
      <alignment/>
      <protection hidden="1"/>
    </xf>
    <xf numFmtId="0" fontId="10" fillId="11" borderId="0" xfId="0" applyFont="1" applyFill="1" applyAlignment="1" applyProtection="1">
      <alignment horizontal="center"/>
      <protection hidden="1"/>
    </xf>
    <xf numFmtId="0" fontId="4" fillId="11" borderId="0" xfId="0" applyFont="1" applyFill="1" applyBorder="1" applyAlignment="1" applyProtection="1">
      <alignment horizontal="center" vertical="center"/>
      <protection hidden="1"/>
    </xf>
    <xf numFmtId="0" fontId="6" fillId="11" borderId="0" xfId="0" applyFont="1" applyFill="1" applyBorder="1" applyAlignment="1" applyProtection="1">
      <alignment horizontal="center" vertical="center" wrapText="1"/>
      <protection hidden="1"/>
    </xf>
    <xf numFmtId="0" fontId="42" fillId="11" borderId="0" xfId="0" applyFont="1" applyFill="1" applyAlignment="1" applyProtection="1">
      <alignment/>
      <protection hidden="1"/>
    </xf>
    <xf numFmtId="49" fontId="11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35" xfId="0" applyFont="1" applyFill="1" applyBorder="1" applyAlignment="1" applyProtection="1">
      <alignment horizontal="centerContinuous"/>
      <protection hidden="1"/>
    </xf>
    <xf numFmtId="0" fontId="4" fillId="3" borderId="0" xfId="0" applyFont="1" applyFill="1" applyBorder="1" applyAlignment="1" applyProtection="1">
      <alignment horizontal="centerContinuous"/>
      <protection hidden="1"/>
    </xf>
    <xf numFmtId="0" fontId="6" fillId="3" borderId="0" xfId="0" applyFont="1" applyFill="1" applyBorder="1" applyAlignment="1" applyProtection="1">
      <alignment horizontal="centerContinuous"/>
      <protection hidden="1"/>
    </xf>
    <xf numFmtId="0" fontId="6" fillId="3" borderId="15" xfId="0" applyFont="1" applyFill="1" applyBorder="1" applyAlignment="1" applyProtection="1">
      <alignment horizontal="centerContinuous"/>
      <protection hidden="1"/>
    </xf>
    <xf numFmtId="194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centerContinuous" vertical="center"/>
      <protection hidden="1"/>
    </xf>
    <xf numFmtId="0" fontId="0" fillId="3" borderId="35" xfId="0" applyFill="1" applyBorder="1" applyAlignment="1" applyProtection="1">
      <alignment/>
      <protection hidden="1"/>
    </xf>
    <xf numFmtId="0" fontId="0" fillId="3" borderId="21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36" xfId="0" applyFill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15" fillId="11" borderId="0" xfId="0" applyFont="1" applyFill="1" applyAlignment="1" applyProtection="1">
      <alignment/>
      <protection/>
    </xf>
    <xf numFmtId="0" fontId="0" fillId="11" borderId="0" xfId="0" applyFill="1" applyAlignment="1" applyProtection="1">
      <alignment vertical="center"/>
      <protection/>
    </xf>
    <xf numFmtId="0" fontId="0" fillId="11" borderId="7" xfId="0" applyFill="1" applyBorder="1" applyAlignment="1" applyProtection="1">
      <alignment/>
      <protection/>
    </xf>
    <xf numFmtId="0" fontId="0" fillId="11" borderId="2" xfId="0" applyFill="1" applyBorder="1" applyAlignment="1" applyProtection="1">
      <alignment/>
      <protection/>
    </xf>
    <xf numFmtId="0" fontId="6" fillId="11" borderId="0" xfId="0" applyFont="1" applyFill="1" applyAlignment="1" applyProtection="1">
      <alignment horizontal="center" vertical="center" wrapText="1"/>
      <protection/>
    </xf>
    <xf numFmtId="0" fontId="0" fillId="11" borderId="0" xfId="0" applyFill="1" applyBorder="1" applyAlignment="1" applyProtection="1">
      <alignment vertical="top" wrapText="1"/>
      <protection hidden="1"/>
    </xf>
    <xf numFmtId="0" fontId="0" fillId="11" borderId="0" xfId="0" applyFill="1" applyAlignment="1" applyProtection="1">
      <alignment horizontal="left"/>
      <protection hidden="1"/>
    </xf>
    <xf numFmtId="0" fontId="0" fillId="11" borderId="0" xfId="0" applyFont="1" applyFill="1" applyAlignment="1" applyProtection="1">
      <alignment/>
      <protection hidden="1"/>
    </xf>
    <xf numFmtId="0" fontId="17" fillId="11" borderId="0" xfId="0" applyFont="1" applyFill="1" applyAlignment="1" applyProtection="1">
      <alignment horizontal="left" vertical="center"/>
      <protection hidden="1"/>
    </xf>
    <xf numFmtId="0" fontId="2" fillId="11" borderId="6" xfId="0" applyFont="1" applyFill="1" applyBorder="1" applyAlignment="1" applyProtection="1">
      <alignment horizontal="centerContinuous"/>
      <protection hidden="1"/>
    </xf>
    <xf numFmtId="0" fontId="2" fillId="11" borderId="0" xfId="0" applyFont="1" applyFill="1" applyBorder="1" applyAlignment="1" applyProtection="1">
      <alignment horizontal="centerContinuous"/>
      <protection hidden="1"/>
    </xf>
    <xf numFmtId="0" fontId="0" fillId="11" borderId="0" xfId="0" applyFont="1" applyFill="1" applyBorder="1" applyAlignment="1" applyProtection="1">
      <alignment/>
      <protection hidden="1"/>
    </xf>
    <xf numFmtId="0" fontId="2" fillId="3" borderId="21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left"/>
      <protection hidden="1"/>
    </xf>
    <xf numFmtId="0" fontId="3" fillId="3" borderId="0" xfId="0" applyFont="1" applyFill="1" applyAlignment="1" applyProtection="1">
      <alignment/>
      <protection hidden="1"/>
    </xf>
    <xf numFmtId="0" fontId="7" fillId="3" borderId="35" xfId="0" applyFont="1" applyFill="1" applyBorder="1" applyAlignment="1" applyProtection="1">
      <alignment horizontal="center" vertical="top"/>
      <protection hidden="1"/>
    </xf>
    <xf numFmtId="0" fontId="6" fillId="3" borderId="0" xfId="0" applyFont="1" applyFill="1" applyBorder="1" applyAlignment="1" applyProtection="1">
      <alignment horizontal="centerContinuous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4" fillId="3" borderId="15" xfId="0" applyFont="1" applyFill="1" applyBorder="1" applyAlignment="1" applyProtection="1">
      <alignment horizontal="right" vertical="center" wrapText="1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3" borderId="15" xfId="0" applyFont="1" applyFill="1" applyBorder="1" applyAlignment="1" applyProtection="1">
      <alignment horizontal="center" vertical="center"/>
      <protection hidden="1"/>
    </xf>
    <xf numFmtId="0" fontId="0" fillId="3" borderId="15" xfId="0" applyFill="1" applyBorder="1" applyAlignment="1" applyProtection="1">
      <alignment/>
      <protection hidden="1"/>
    </xf>
    <xf numFmtId="192" fontId="1" fillId="3" borderId="0" xfId="0" applyNumberFormat="1" applyFont="1" applyFill="1" applyBorder="1" applyAlignment="1" applyProtection="1">
      <alignment horizontal="center"/>
      <protection hidden="1"/>
    </xf>
    <xf numFmtId="0" fontId="28" fillId="3" borderId="0" xfId="0" applyFont="1" applyFill="1" applyBorder="1" applyAlignment="1" applyProtection="1">
      <alignment horizontal="right" vertical="center" wrapText="1"/>
      <protection hidden="1"/>
    </xf>
    <xf numFmtId="0" fontId="7" fillId="3" borderId="35" xfId="0" applyFont="1" applyFill="1" applyBorder="1" applyAlignment="1" applyProtection="1">
      <alignment horizontal="right" vertical="center" wrapText="1"/>
      <protection hidden="1"/>
    </xf>
    <xf numFmtId="0" fontId="0" fillId="3" borderId="35" xfId="0" applyFill="1" applyBorder="1" applyAlignment="1" applyProtection="1">
      <alignment horizontal="center"/>
      <protection hidden="1"/>
    </xf>
    <xf numFmtId="2" fontId="1" fillId="3" borderId="0" xfId="0" applyNumberFormat="1" applyFont="1" applyFill="1" applyBorder="1" applyAlignment="1" applyProtection="1">
      <alignment horizontal="center" vertical="center"/>
      <protection hidden="1"/>
    </xf>
    <xf numFmtId="0" fontId="11" fillId="3" borderId="35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192" fontId="1" fillId="3" borderId="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11" fillId="3" borderId="35" xfId="0" applyFont="1" applyFill="1" applyBorder="1" applyAlignment="1" applyProtection="1">
      <alignment horizontal="right" vertical="center" wrapText="1"/>
      <protection hidden="1"/>
    </xf>
    <xf numFmtId="0" fontId="10" fillId="3" borderId="0" xfId="0" applyFont="1" applyFill="1" applyBorder="1" applyAlignment="1" applyProtection="1">
      <alignment/>
      <protection hidden="1"/>
    </xf>
    <xf numFmtId="0" fontId="0" fillId="3" borderId="25" xfId="0" applyFill="1" applyBorder="1" applyAlignment="1" applyProtection="1">
      <alignment/>
      <protection hidden="1"/>
    </xf>
    <xf numFmtId="0" fontId="37" fillId="3" borderId="0" xfId="0" applyFont="1" applyFill="1" applyBorder="1" applyAlignment="1" applyProtection="1">
      <alignment horizontal="center" vertical="center" wrapText="1"/>
      <protection hidden="1"/>
    </xf>
    <xf numFmtId="0" fontId="7" fillId="3" borderId="35" xfId="0" applyFont="1" applyFill="1" applyBorder="1" applyAlignment="1" applyProtection="1">
      <alignment horizontal="center" vertical="center" wrapText="1"/>
      <protection hidden="1"/>
    </xf>
    <xf numFmtId="192" fontId="0" fillId="3" borderId="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right" vertical="center" wrapText="1"/>
      <protection hidden="1"/>
    </xf>
    <xf numFmtId="0" fontId="0" fillId="3" borderId="0" xfId="0" applyFill="1" applyBorder="1" applyAlignment="1" applyProtection="1">
      <alignment horizontal="right" vertical="center" wrapText="1"/>
      <protection hidden="1"/>
    </xf>
    <xf numFmtId="192" fontId="1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/>
      <protection hidden="1"/>
    </xf>
    <xf numFmtId="0" fontId="27" fillId="0" borderId="0" xfId="0" applyFont="1" applyBorder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11" borderId="0" xfId="0" applyFont="1" applyFill="1" applyAlignment="1" applyProtection="1">
      <alignment/>
      <protection/>
    </xf>
    <xf numFmtId="0" fontId="1" fillId="11" borderId="0" xfId="0" applyFont="1" applyFill="1" applyAlignment="1" applyProtection="1">
      <alignment vertical="center"/>
      <protection/>
    </xf>
    <xf numFmtId="0" fontId="0" fillId="11" borderId="0" xfId="0" applyFont="1" applyFill="1" applyAlignment="1" applyProtection="1">
      <alignment horizontal="center"/>
      <protection/>
    </xf>
    <xf numFmtId="0" fontId="1" fillId="11" borderId="0" xfId="0" applyNumberFormat="1" applyFont="1" applyFill="1" applyAlignment="1" applyProtection="1">
      <alignment/>
      <protection hidden="1"/>
    </xf>
    <xf numFmtId="0" fontId="7" fillId="11" borderId="0" xfId="0" applyNumberFormat="1" applyFont="1" applyFill="1" applyAlignment="1" applyProtection="1">
      <alignment/>
      <protection hidden="1"/>
    </xf>
    <xf numFmtId="0" fontId="7" fillId="11" borderId="0" xfId="0" applyFont="1" applyFill="1" applyBorder="1" applyAlignment="1" applyProtection="1">
      <alignment horizontal="center" wrapText="1"/>
      <protection hidden="1"/>
    </xf>
    <xf numFmtId="0" fontId="11" fillId="11" borderId="0" xfId="0" applyFont="1" applyFill="1" applyBorder="1" applyAlignment="1" applyProtection="1">
      <alignment horizontal="center" wrapText="1"/>
      <protection hidden="1"/>
    </xf>
    <xf numFmtId="0" fontId="11" fillId="11" borderId="0" xfId="0" applyNumberFormat="1" applyFont="1" applyFill="1" applyBorder="1" applyAlignment="1" applyProtection="1">
      <alignment/>
      <protection hidden="1"/>
    </xf>
    <xf numFmtId="0" fontId="11" fillId="11" borderId="0" xfId="0" applyNumberFormat="1" applyFont="1" applyFill="1" applyBorder="1" applyAlignment="1" applyProtection="1">
      <alignment horizontal="centerContinuous"/>
      <protection hidden="1"/>
    </xf>
    <xf numFmtId="0" fontId="11" fillId="11" borderId="0" xfId="0" applyNumberFormat="1" applyFont="1" applyFill="1" applyAlignment="1" applyProtection="1">
      <alignment/>
      <protection hidden="1"/>
    </xf>
    <xf numFmtId="0" fontId="4" fillId="11" borderId="0" xfId="0" applyNumberFormat="1" applyFont="1" applyFill="1" applyBorder="1" applyAlignment="1" applyProtection="1">
      <alignment/>
      <protection hidden="1"/>
    </xf>
    <xf numFmtId="0" fontId="7" fillId="11" borderId="0" xfId="0" applyNumberFormat="1" applyFont="1" applyFill="1" applyAlignment="1" applyProtection="1">
      <alignment horizontal="center" wrapText="1"/>
      <protection hidden="1"/>
    </xf>
    <xf numFmtId="192" fontId="1" fillId="4" borderId="1" xfId="0" applyNumberFormat="1" applyFont="1" applyFill="1" applyBorder="1" applyAlignment="1" applyProtection="1">
      <alignment horizontal="center" vertical="center" wrapText="1"/>
      <protection hidden="1"/>
    </xf>
    <xf numFmtId="192" fontId="0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>
      <alignment horizontal="right" vertical="center" wrapText="1"/>
      <protection hidden="1"/>
    </xf>
    <xf numFmtId="1" fontId="19" fillId="0" borderId="37" xfId="0" applyNumberFormat="1" applyFont="1" applyFill="1" applyBorder="1" applyAlignment="1" applyProtection="1">
      <alignment horizontal="center"/>
      <protection locked="0"/>
    </xf>
    <xf numFmtId="1" fontId="34" fillId="0" borderId="37" xfId="0" applyNumberFormat="1" applyFont="1" applyFill="1" applyBorder="1" applyAlignment="1" applyProtection="1">
      <alignment horizontal="center" wrapText="1"/>
      <protection locked="0"/>
    </xf>
    <xf numFmtId="192" fontId="0" fillId="0" borderId="0" xfId="0" applyNumberFormat="1" applyFont="1" applyFill="1" applyBorder="1" applyAlignment="1" applyProtection="1">
      <alignment horizontal="left"/>
      <protection hidden="1"/>
    </xf>
    <xf numFmtId="192" fontId="0" fillId="3" borderId="1" xfId="0" applyNumberFormat="1" applyFont="1" applyFill="1" applyBorder="1" applyAlignment="1" applyProtection="1">
      <alignment horizontal="center" vertical="center"/>
      <protection hidden="1"/>
    </xf>
    <xf numFmtId="192" fontId="0" fillId="3" borderId="13" xfId="0" applyNumberFormat="1" applyFont="1" applyFill="1" applyBorder="1" applyAlignment="1" applyProtection="1">
      <alignment horizontal="center" vertical="center"/>
      <protection hidden="1"/>
    </xf>
    <xf numFmtId="192" fontId="0" fillId="0" borderId="38" xfId="0" applyNumberFormat="1" applyFont="1" applyFill="1" applyBorder="1" applyAlignment="1" applyProtection="1">
      <alignment horizontal="center" vertical="center" wrapText="1"/>
      <protection hidden="1"/>
    </xf>
    <xf numFmtId="192" fontId="1" fillId="5" borderId="8" xfId="0" applyNumberFormat="1" applyFont="1" applyFill="1" applyBorder="1" applyAlignment="1" applyProtection="1">
      <alignment horizontal="center"/>
      <protection hidden="1"/>
    </xf>
    <xf numFmtId="0" fontId="7" fillId="11" borderId="0" xfId="0" applyFont="1" applyFill="1" applyAlignment="1" applyProtection="1">
      <alignment horizontal="center" vertical="center"/>
      <protection/>
    </xf>
    <xf numFmtId="192" fontId="0" fillId="3" borderId="39" xfId="0" applyNumberFormat="1" applyFont="1" applyFill="1" applyBorder="1" applyAlignment="1" applyProtection="1">
      <alignment horizontal="center" vertical="center" wrapText="1"/>
      <protection hidden="1"/>
    </xf>
    <xf numFmtId="192" fontId="0" fillId="3" borderId="40" xfId="0" applyNumberFormat="1" applyFont="1" applyFill="1" applyBorder="1" applyAlignment="1" applyProtection="1">
      <alignment horizontal="center" vertical="center" wrapText="1"/>
      <protection hidden="1"/>
    </xf>
    <xf numFmtId="192" fontId="0" fillId="3" borderId="41" xfId="0" applyNumberFormat="1" applyFont="1" applyFill="1" applyBorder="1" applyAlignment="1" applyProtection="1">
      <alignment horizontal="center" vertical="center" wrapText="1"/>
      <protection hidden="1"/>
    </xf>
    <xf numFmtId="0" fontId="3" fillId="11" borderId="0" xfId="0" applyFont="1" applyFill="1" applyAlignment="1" applyProtection="1">
      <alignment horizontal="center" vertical="center"/>
      <protection/>
    </xf>
    <xf numFmtId="19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192" fontId="0" fillId="0" borderId="1" xfId="0" applyNumberFormat="1" applyFont="1" applyFill="1" applyBorder="1" applyAlignment="1" applyProtection="1">
      <alignment horizontal="center" vertical="center"/>
      <protection hidden="1"/>
    </xf>
    <xf numFmtId="192" fontId="6" fillId="0" borderId="9" xfId="0" applyNumberFormat="1" applyFont="1" applyFill="1" applyBorder="1" applyAlignment="1" applyProtection="1">
      <alignment horizontal="center" vertical="center" wrapText="1"/>
      <protection hidden="1"/>
    </xf>
    <xf numFmtId="192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192" fontId="0" fillId="0" borderId="1" xfId="0" applyNumberFormat="1" applyFont="1" applyFill="1" applyBorder="1" applyAlignment="1" applyProtection="1">
      <alignment/>
      <protection hidden="1"/>
    </xf>
    <xf numFmtId="204" fontId="0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1" fillId="11" borderId="7" xfId="0" applyNumberFormat="1" applyFont="1" applyFill="1" applyBorder="1" applyAlignment="1" applyProtection="1">
      <alignment horizontal="center" wrapText="1"/>
      <protection hidden="1"/>
    </xf>
    <xf numFmtId="0" fontId="11" fillId="11" borderId="0" xfId="0" applyNumberFormat="1" applyFont="1" applyFill="1" applyBorder="1" applyAlignment="1" applyProtection="1">
      <alignment horizontal="center" wrapText="1"/>
      <protection hidden="1"/>
    </xf>
    <xf numFmtId="0" fontId="3" fillId="11" borderId="6" xfId="0" applyNumberFormat="1" applyFont="1" applyFill="1" applyBorder="1" applyAlignment="1" applyProtection="1">
      <alignment horizontal="center" vertical="top" wrapText="1"/>
      <protection hidden="1"/>
    </xf>
    <xf numFmtId="192" fontId="0" fillId="0" borderId="9" xfId="0" applyNumberFormat="1" applyFont="1" applyFill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11" borderId="7" xfId="0" applyFont="1" applyFill="1" applyBorder="1" applyAlignment="1" applyProtection="1">
      <alignment horizontal="center"/>
      <protection hidden="1"/>
    </xf>
    <xf numFmtId="192" fontId="1" fillId="0" borderId="9" xfId="0" applyNumberFormat="1" applyFont="1" applyFill="1" applyBorder="1" applyAlignment="1" applyProtection="1">
      <alignment horizontal="center" wrapText="1"/>
      <protection hidden="1"/>
    </xf>
    <xf numFmtId="0" fontId="23" fillId="11" borderId="0" xfId="0" applyFont="1" applyFill="1" applyBorder="1" applyAlignment="1" applyProtection="1">
      <alignment vertical="center"/>
      <protection hidden="1"/>
    </xf>
    <xf numFmtId="0" fontId="23" fillId="11" borderId="0" xfId="0" applyFont="1" applyFill="1" applyAlignment="1" applyProtection="1">
      <alignment horizontal="left"/>
      <protection hidden="1"/>
    </xf>
    <xf numFmtId="0" fontId="23" fillId="11" borderId="0" xfId="0" applyFont="1" applyFill="1" applyAlignment="1" applyProtection="1">
      <alignment/>
      <protection hidden="1"/>
    </xf>
    <xf numFmtId="0" fontId="10" fillId="11" borderId="0" xfId="0" applyFont="1" applyFill="1" applyBorder="1" applyAlignment="1" applyProtection="1">
      <alignment/>
      <protection hidden="1"/>
    </xf>
    <xf numFmtId="0" fontId="10" fillId="11" borderId="0" xfId="0" applyFont="1" applyFill="1" applyAlignment="1" applyProtection="1">
      <alignment/>
      <protection hidden="1"/>
    </xf>
    <xf numFmtId="0" fontId="3" fillId="11" borderId="0" xfId="0" applyNumberFormat="1" applyFont="1" applyFill="1" applyBorder="1" applyAlignment="1" applyProtection="1">
      <alignment horizontal="center" vertical="top" wrapText="1"/>
      <protection hidden="1"/>
    </xf>
    <xf numFmtId="0" fontId="4" fillId="3" borderId="15" xfId="0" applyFont="1" applyFill="1" applyBorder="1" applyAlignment="1" applyProtection="1">
      <alignment horizontal="center" vertical="center" wrapText="1"/>
      <protection hidden="1"/>
    </xf>
    <xf numFmtId="218" fontId="7" fillId="0" borderId="3" xfId="0" applyFont="1" applyBorder="1" applyAlignment="1" applyProtection="1">
      <alignment horizontal="left" vertical="center" wrapText="1" indent="1"/>
      <protection locked="0"/>
    </xf>
    <xf numFmtId="218" fontId="7" fillId="0" borderId="1" xfId="0" applyFont="1" applyBorder="1" applyAlignment="1" applyProtection="1">
      <alignment horizontal="left" vertical="center" wrapText="1" indent="1"/>
      <protection locked="0"/>
    </xf>
    <xf numFmtId="1" fontId="7" fillId="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0" fillId="9" borderId="1" xfId="0" applyFont="1" applyFill="1" applyBorder="1" applyAlignment="1" applyProtection="1">
      <alignment/>
      <protection hidden="1"/>
    </xf>
    <xf numFmtId="204" fontId="0" fillId="9" borderId="1" xfId="0" applyNumberFormat="1" applyFont="1" applyFill="1" applyBorder="1" applyAlignment="1" applyProtection="1">
      <alignment horizontal="left"/>
      <protection hidden="1"/>
    </xf>
    <xf numFmtId="0" fontId="0" fillId="9" borderId="4" xfId="0" applyFont="1" applyFill="1" applyBorder="1" applyAlignment="1" applyProtection="1">
      <alignment/>
      <protection hidden="1"/>
    </xf>
    <xf numFmtId="2" fontId="7" fillId="7" borderId="1" xfId="0" applyNumberFormat="1" applyFont="1" applyFill="1" applyBorder="1" applyAlignment="1" applyProtection="1">
      <alignment horizontal="left"/>
      <protection hidden="1"/>
    </xf>
    <xf numFmtId="218" fontId="27" fillId="0" borderId="0" xfId="0" applyFont="1" applyAlignment="1" applyProtection="1">
      <alignment horizontal="left" vertical="center"/>
      <protection hidden="1"/>
    </xf>
    <xf numFmtId="218" fontId="27" fillId="0" borderId="0" xfId="0" applyFont="1" applyFill="1" applyBorder="1" applyAlignment="1" applyProtection="1">
      <alignment horizontal="left" vertical="center"/>
      <protection/>
    </xf>
    <xf numFmtId="218" fontId="27" fillId="0" borderId="0" xfId="0" applyFont="1" applyAlignment="1" applyProtection="1">
      <alignment horizontal="left" vertical="center"/>
      <protection/>
    </xf>
    <xf numFmtId="0" fontId="1" fillId="3" borderId="4" xfId="0" applyFont="1" applyFill="1" applyBorder="1" applyAlignment="1" applyProtection="1">
      <alignment horizontal="centerContinuous" vertical="center" wrapText="1"/>
      <protection/>
    </xf>
    <xf numFmtId="0" fontId="6" fillId="3" borderId="2" xfId="0" applyFont="1" applyFill="1" applyBorder="1" applyAlignment="1" applyProtection="1">
      <alignment horizontal="centerContinuous" vertical="center" wrapText="1"/>
      <protection hidden="1"/>
    </xf>
    <xf numFmtId="0" fontId="36" fillId="11" borderId="24" xfId="0" applyFont="1" applyFill="1" applyBorder="1" applyAlignment="1" applyProtection="1">
      <alignment horizontal="center" vertical="top" wrapText="1"/>
      <protection hidden="1"/>
    </xf>
    <xf numFmtId="0" fontId="36" fillId="11" borderId="6" xfId="0" applyFont="1" applyFill="1" applyBorder="1" applyAlignment="1" applyProtection="1">
      <alignment horizontal="center" vertical="center" wrapText="1"/>
      <protection hidden="1"/>
    </xf>
    <xf numFmtId="0" fontId="36" fillId="11" borderId="24" xfId="0" applyFont="1" applyFill="1" applyBorder="1" applyAlignment="1" applyProtection="1">
      <alignment horizontal="center" vertical="center" wrapText="1"/>
      <protection hidden="1"/>
    </xf>
    <xf numFmtId="0" fontId="11" fillId="3" borderId="3" xfId="0" applyFont="1" applyFill="1" applyBorder="1" applyAlignment="1" applyProtection="1">
      <alignment horizontal="center" vertical="center" wrapText="1"/>
      <protection/>
    </xf>
    <xf numFmtId="0" fontId="11" fillId="3" borderId="4" xfId="0" applyFont="1" applyFill="1" applyBorder="1" applyAlignment="1" applyProtection="1">
      <alignment horizontal="center" vertical="center" wrapText="1"/>
      <protection/>
    </xf>
    <xf numFmtId="0" fontId="11" fillId="3" borderId="2" xfId="0" applyFont="1" applyFill="1" applyBorder="1" applyAlignment="1" applyProtection="1">
      <alignment horizontal="center" vertic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3" fillId="11" borderId="6" xfId="0" applyFont="1" applyFill="1" applyBorder="1" applyAlignment="1" applyProtection="1">
      <alignment horizontal="center" vertical="top" wrapText="1"/>
      <protection/>
    </xf>
    <xf numFmtId="0" fontId="11" fillId="3" borderId="2" xfId="0" applyFont="1" applyFill="1" applyBorder="1" applyAlignment="1" applyProtection="1">
      <alignment horizontal="center"/>
      <protection/>
    </xf>
    <xf numFmtId="0" fontId="11" fillId="3" borderId="3" xfId="0" applyFont="1" applyFill="1" applyBorder="1" applyAlignment="1" applyProtection="1">
      <alignment horizontal="center"/>
      <protection/>
    </xf>
    <xf numFmtId="0" fontId="3" fillId="11" borderId="6" xfId="0" applyFont="1" applyFill="1" applyBorder="1" applyAlignment="1">
      <alignment horizontal="center" vertical="top" wrapText="1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15" fillId="0" borderId="35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46" xfId="0" applyFont="1" applyBorder="1" applyAlignment="1" applyProtection="1">
      <alignment horizontal="center" wrapText="1"/>
      <protection locked="0"/>
    </xf>
    <xf numFmtId="0" fontId="1" fillId="0" borderId="47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48" xfId="0" applyFont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 indent="1"/>
      <protection locked="0"/>
    </xf>
    <xf numFmtId="192" fontId="0" fillId="3" borderId="4" xfId="0" applyNumberFormat="1" applyFill="1" applyBorder="1" applyAlignment="1" applyProtection="1">
      <alignment horizontal="center" vertical="center" wrapText="1"/>
      <protection hidden="1"/>
    </xf>
    <xf numFmtId="192" fontId="0" fillId="3" borderId="3" xfId="0" applyNumberForma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6" fillId="3" borderId="3" xfId="0" applyFont="1" applyFill="1" applyBorder="1" applyAlignment="1" applyProtection="1">
      <alignment horizontal="left" vertical="center"/>
      <protection hidden="1"/>
    </xf>
    <xf numFmtId="192" fontId="1" fillId="3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4" fillId="11" borderId="7" xfId="0" applyFont="1" applyFill="1" applyBorder="1" applyAlignment="1" applyProtection="1">
      <alignment horizontal="center" vertical="center" wrapText="1"/>
      <protection/>
    </xf>
    <xf numFmtId="0" fontId="4" fillId="11" borderId="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36" xfId="0" applyFont="1" applyBorder="1" applyAlignment="1" applyProtection="1">
      <alignment horizontal="left" vertical="center" wrapText="1"/>
      <protection locked="0"/>
    </xf>
    <xf numFmtId="0" fontId="36" fillId="11" borderId="6" xfId="0" applyFont="1" applyFill="1" applyBorder="1" applyAlignment="1" applyProtection="1">
      <alignment horizontal="center" vertical="top" wrapText="1"/>
      <protection hidden="1"/>
    </xf>
    <xf numFmtId="0" fontId="36" fillId="11" borderId="25" xfId="0" applyFont="1" applyFill="1" applyBorder="1" applyAlignment="1" applyProtection="1">
      <alignment horizontal="center" vertical="top" wrapText="1"/>
      <protection hidden="1"/>
    </xf>
    <xf numFmtId="22" fontId="19" fillId="2" borderId="49" xfId="0" applyNumberFormat="1" applyFont="1" applyFill="1" applyBorder="1" applyAlignment="1" applyProtection="1">
      <alignment horizontal="center"/>
      <protection locked="0"/>
    </xf>
    <xf numFmtId="22" fontId="19" fillId="2" borderId="50" xfId="0" applyNumberFormat="1" applyFont="1" applyFill="1" applyBorder="1" applyAlignment="1" applyProtection="1">
      <alignment horizontal="center"/>
      <protection locked="0"/>
    </xf>
    <xf numFmtId="22" fontId="19" fillId="2" borderId="51" xfId="0" applyNumberFormat="1" applyFont="1" applyFill="1" applyBorder="1" applyAlignment="1" applyProtection="1">
      <alignment horizontal="center"/>
      <protection locked="0"/>
    </xf>
    <xf numFmtId="0" fontId="36" fillId="11" borderId="52" xfId="0" applyFont="1" applyFill="1" applyBorder="1" applyAlignment="1" applyProtection="1">
      <alignment horizontal="center" vertical="top" wrapText="1"/>
      <protection hidden="1"/>
    </xf>
    <xf numFmtId="0" fontId="36" fillId="11" borderId="2" xfId="0" applyFont="1" applyFill="1" applyBorder="1" applyAlignment="1" applyProtection="1">
      <alignment horizontal="center" vertical="top" wrapText="1"/>
      <protection hidden="1"/>
    </xf>
    <xf numFmtId="0" fontId="36" fillId="11" borderId="3" xfId="0" applyFont="1" applyFill="1" applyBorder="1" applyAlignment="1" applyProtection="1">
      <alignment horizontal="center" vertical="top" wrapText="1"/>
      <protection hidden="1"/>
    </xf>
    <xf numFmtId="0" fontId="19" fillId="0" borderId="4" xfId="0" applyFont="1" applyBorder="1" applyAlignment="1" applyProtection="1">
      <alignment horizontal="center" wrapText="1"/>
      <protection locked="0"/>
    </xf>
    <xf numFmtId="0" fontId="19" fillId="0" borderId="2" xfId="0" applyFont="1" applyBorder="1" applyAlignment="1" applyProtection="1">
      <alignment horizontal="center" wrapText="1"/>
      <protection locked="0"/>
    </xf>
    <xf numFmtId="0" fontId="19" fillId="0" borderId="53" xfId="0" applyFont="1" applyBorder="1" applyAlignment="1" applyProtection="1">
      <alignment horizont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3" fillId="11" borderId="0" xfId="0" applyFont="1" applyFill="1" applyBorder="1" applyAlignment="1" applyProtection="1">
      <alignment horizontal="left" vertical="center" wrapText="1"/>
      <protection hidden="1"/>
    </xf>
    <xf numFmtId="0" fontId="7" fillId="11" borderId="6" xfId="0" applyFont="1" applyFill="1" applyBorder="1" applyAlignment="1">
      <alignment horizontal="center" vertical="top" wrapText="1"/>
    </xf>
    <xf numFmtId="0" fontId="0" fillId="0" borderId="44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1" fillId="0" borderId="34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54" xfId="0" applyFont="1" applyBorder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11" fillId="3" borderId="24" xfId="0" applyFont="1" applyFill="1" applyBorder="1" applyAlignment="1" applyProtection="1">
      <alignment horizontal="center" vertical="center" wrapText="1"/>
      <protection hidden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11" fillId="3" borderId="25" xfId="0" applyFont="1" applyFill="1" applyBorder="1" applyAlignment="1" applyProtection="1">
      <alignment horizontal="center" vertical="center" wrapText="1"/>
      <protection hidden="1"/>
    </xf>
    <xf numFmtId="0" fontId="11" fillId="3" borderId="21" xfId="0" applyFont="1" applyFill="1" applyBorder="1" applyAlignment="1" applyProtection="1">
      <alignment horizontal="center" vertical="center" wrapText="1"/>
      <protection hidden="1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11" fillId="3" borderId="36" xfId="0" applyFont="1" applyFill="1" applyBorder="1" applyAlignment="1" applyProtection="1">
      <alignment horizontal="center" vertical="center" wrapText="1"/>
      <protection hidden="1"/>
    </xf>
    <xf numFmtId="0" fontId="11" fillId="3" borderId="35" xfId="0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 applyProtection="1">
      <alignment horizontal="center" vertical="center" wrapText="1"/>
      <protection hidden="1"/>
    </xf>
    <xf numFmtId="0" fontId="11" fillId="3" borderId="15" xfId="0" applyFont="1" applyFill="1" applyBorder="1" applyAlignment="1" applyProtection="1">
      <alignment horizontal="center" vertical="center" wrapText="1"/>
      <protection hidden="1"/>
    </xf>
    <xf numFmtId="0" fontId="19" fillId="2" borderId="49" xfId="0" applyFont="1" applyFill="1" applyBorder="1" applyAlignment="1" applyProtection="1">
      <alignment horizontal="center" wrapText="1"/>
      <protection locked="0"/>
    </xf>
    <xf numFmtId="0" fontId="19" fillId="2" borderId="50" xfId="0" applyFont="1" applyFill="1" applyBorder="1" applyAlignment="1" applyProtection="1">
      <alignment horizontal="center" wrapText="1"/>
      <protection locked="0"/>
    </xf>
    <xf numFmtId="0" fontId="19" fillId="2" borderId="43" xfId="0" applyFont="1" applyFill="1" applyBorder="1" applyAlignment="1" applyProtection="1">
      <alignment horizontal="center" wrapText="1"/>
      <protection locked="0"/>
    </xf>
    <xf numFmtId="0" fontId="19" fillId="2" borderId="51" xfId="0" applyFont="1" applyFill="1" applyBorder="1" applyAlignment="1" applyProtection="1">
      <alignment horizontal="center" wrapText="1"/>
      <protection locked="0"/>
    </xf>
    <xf numFmtId="0" fontId="19" fillId="2" borderId="42" xfId="0" applyFont="1" applyFill="1" applyBorder="1" applyAlignment="1" applyProtection="1">
      <alignment horizontal="center" wrapText="1"/>
      <protection locked="0"/>
    </xf>
    <xf numFmtId="0" fontId="36" fillId="11" borderId="0" xfId="0" applyFont="1" applyFill="1" applyBorder="1" applyAlignment="1" applyProtection="1">
      <alignment horizontal="center" vertical="top"/>
      <protection hidden="1"/>
    </xf>
    <xf numFmtId="0" fontId="36" fillId="11" borderId="15" xfId="0" applyFont="1" applyFill="1" applyBorder="1" applyAlignment="1" applyProtection="1">
      <alignment horizontal="center" vertical="top"/>
      <protection hidden="1"/>
    </xf>
    <xf numFmtId="0" fontId="11" fillId="3" borderId="4" xfId="0" applyFont="1" applyFill="1" applyBorder="1" applyAlignment="1" applyProtection="1">
      <alignment horizontal="center" vertical="center" wrapText="1"/>
      <protection hidden="1"/>
    </xf>
    <xf numFmtId="0" fontId="11" fillId="3" borderId="2" xfId="0" applyFont="1" applyFill="1" applyBorder="1" applyAlignment="1" applyProtection="1">
      <alignment horizontal="center" vertical="center" wrapText="1"/>
      <protection hidden="1"/>
    </xf>
    <xf numFmtId="0" fontId="11" fillId="3" borderId="3" xfId="0" applyFont="1" applyFill="1" applyBorder="1" applyAlignment="1" applyProtection="1">
      <alignment horizontal="center" vertical="center" wrapText="1"/>
      <protection hidden="1"/>
    </xf>
    <xf numFmtId="49" fontId="1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3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12" borderId="24" xfId="0" applyFont="1" applyFill="1" applyBorder="1" applyAlignment="1" applyProtection="1">
      <alignment horizontal="left" wrapText="1"/>
      <protection locked="0"/>
    </xf>
    <xf numFmtId="0" fontId="7" fillId="12" borderId="6" xfId="0" applyFont="1" applyFill="1" applyBorder="1" applyAlignment="1" applyProtection="1">
      <alignment horizontal="left" wrapText="1"/>
      <protection locked="0"/>
    </xf>
    <xf numFmtId="0" fontId="7" fillId="12" borderId="25" xfId="0" applyFont="1" applyFill="1" applyBorder="1" applyAlignment="1" applyProtection="1">
      <alignment horizontal="left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25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0" fontId="19" fillId="3" borderId="1" xfId="0" applyFont="1" applyFill="1" applyBorder="1" applyAlignment="1" applyProtection="1">
      <alignment horizontal="left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24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35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19" fillId="3" borderId="4" xfId="0" applyFont="1" applyFill="1" applyBorder="1" applyAlignment="1" applyProtection="1">
      <alignment horizontal="left" vertical="center" wrapText="1"/>
      <protection/>
    </xf>
    <xf numFmtId="0" fontId="19" fillId="3" borderId="2" xfId="0" applyFont="1" applyFill="1" applyBorder="1" applyAlignment="1" applyProtection="1">
      <alignment horizontal="left" vertical="center" wrapText="1"/>
      <protection/>
    </xf>
    <xf numFmtId="0" fontId="19" fillId="3" borderId="3" xfId="0" applyFont="1" applyFill="1" applyBorder="1" applyAlignment="1" applyProtection="1">
      <alignment horizontal="left" vertical="center" wrapText="1"/>
      <protection/>
    </xf>
    <xf numFmtId="0" fontId="11" fillId="3" borderId="1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7" fillId="3" borderId="4" xfId="0" applyFont="1" applyFill="1" applyBorder="1" applyAlignment="1" applyProtection="1">
      <alignment horizontal="center" wrapText="1"/>
      <protection hidden="1"/>
    </xf>
    <xf numFmtId="0" fontId="7" fillId="3" borderId="2" xfId="0" applyFont="1" applyFill="1" applyBorder="1" applyAlignment="1" applyProtection="1">
      <alignment horizontal="center" wrapText="1"/>
      <protection hidden="1"/>
    </xf>
    <xf numFmtId="0" fontId="7" fillId="3" borderId="3" xfId="0" applyFont="1" applyFill="1" applyBorder="1" applyAlignment="1" applyProtection="1">
      <alignment horizontal="center" wrapText="1"/>
      <protection hidden="1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7" fillId="0" borderId="35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6" fillId="0" borderId="21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6" fillId="0" borderId="36" xfId="0" applyFont="1" applyBorder="1" applyAlignment="1" applyProtection="1">
      <alignment horizontal="center" wrapText="1"/>
      <protection locked="0"/>
    </xf>
    <xf numFmtId="0" fontId="21" fillId="3" borderId="2" xfId="0" applyFont="1" applyFill="1" applyBorder="1" applyAlignment="1" applyProtection="1">
      <alignment horizontal="center" vertical="center" wrapText="1"/>
      <protection hidden="1"/>
    </xf>
    <xf numFmtId="0" fontId="21" fillId="3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wrapText="1"/>
      <protection hidden="1"/>
    </xf>
    <xf numFmtId="0" fontId="7" fillId="0" borderId="2" xfId="0" applyFont="1" applyFill="1" applyBorder="1" applyAlignment="1" applyProtection="1">
      <alignment horizontal="center" wrapText="1"/>
      <protection hidden="1"/>
    </xf>
    <xf numFmtId="0" fontId="7" fillId="0" borderId="3" xfId="0" applyFont="1" applyFill="1" applyBorder="1" applyAlignment="1" applyProtection="1">
      <alignment horizontal="center" wrapText="1"/>
      <protection hidden="1"/>
    </xf>
    <xf numFmtId="0" fontId="0" fillId="0" borderId="4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1" fillId="3" borderId="21" xfId="0" applyFont="1" applyFill="1" applyBorder="1" applyAlignment="1" applyProtection="1">
      <alignment horizontal="center" wrapText="1"/>
      <protection hidden="1"/>
    </xf>
    <xf numFmtId="0" fontId="1" fillId="3" borderId="7" xfId="0" applyFont="1" applyFill="1" applyBorder="1" applyAlignment="1" applyProtection="1">
      <alignment horizontal="center" wrapText="1"/>
      <protection hidden="1"/>
    </xf>
    <xf numFmtId="0" fontId="1" fillId="3" borderId="36" xfId="0" applyFont="1" applyFill="1" applyBorder="1" applyAlignment="1" applyProtection="1">
      <alignment horizontal="center" wrapText="1"/>
      <protection hidden="1"/>
    </xf>
    <xf numFmtId="0" fontId="7" fillId="3" borderId="35" xfId="0" applyFont="1" applyFill="1" applyBorder="1" applyAlignment="1" applyProtection="1">
      <alignment horizontal="center" vertical="top" wrapText="1"/>
      <protection hidden="1"/>
    </xf>
    <xf numFmtId="0" fontId="7" fillId="3" borderId="0" xfId="0" applyFont="1" applyFill="1" applyBorder="1" applyAlignment="1" applyProtection="1">
      <alignment horizontal="center" vertical="top" wrapText="1"/>
      <protection hidden="1"/>
    </xf>
    <xf numFmtId="0" fontId="7" fillId="3" borderId="15" xfId="0" applyFont="1" applyFill="1" applyBorder="1" applyAlignment="1" applyProtection="1">
      <alignment horizontal="center" vertical="top" wrapText="1"/>
      <protection hidden="1"/>
    </xf>
    <xf numFmtId="0" fontId="7" fillId="3" borderId="35" xfId="0" applyFont="1" applyFill="1" applyBorder="1" applyAlignment="1" applyProtection="1">
      <alignment horizontal="center" wrapText="1"/>
      <protection hidden="1"/>
    </xf>
    <xf numFmtId="0" fontId="7" fillId="3" borderId="0" xfId="0" applyFont="1" applyFill="1" applyBorder="1" applyAlignment="1" applyProtection="1">
      <alignment horizontal="center" wrapText="1"/>
      <protection hidden="1"/>
    </xf>
    <xf numFmtId="0" fontId="7" fillId="3" borderId="15" xfId="0" applyFont="1" applyFill="1" applyBorder="1" applyAlignment="1" applyProtection="1">
      <alignment horizontal="center" wrapText="1"/>
      <protection hidden="1"/>
    </xf>
    <xf numFmtId="0" fontId="6" fillId="3" borderId="21" xfId="0" applyFont="1" applyFill="1" applyBorder="1" applyAlignment="1" applyProtection="1">
      <alignment horizontal="center" wrapText="1"/>
      <protection hidden="1"/>
    </xf>
    <xf numFmtId="0" fontId="6" fillId="3" borderId="7" xfId="0" applyFont="1" applyFill="1" applyBorder="1" applyAlignment="1" applyProtection="1">
      <alignment horizontal="center" wrapText="1"/>
      <protection hidden="1"/>
    </xf>
    <xf numFmtId="0" fontId="6" fillId="3" borderId="36" xfId="0" applyFont="1" applyFill="1" applyBorder="1" applyAlignment="1" applyProtection="1">
      <alignment horizontal="center" wrapText="1"/>
      <protection hidden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7" fillId="0" borderId="35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7" fillId="0" borderId="15" xfId="0" applyFont="1" applyFill="1" applyBorder="1" applyAlignment="1" applyProtection="1">
      <alignment horizontal="center" wrapText="1"/>
      <protection hidden="1"/>
    </xf>
    <xf numFmtId="0" fontId="0" fillId="0" borderId="7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center" wrapText="1"/>
      <protection hidden="1"/>
    </xf>
    <xf numFmtId="0" fontId="1" fillId="3" borderId="2" xfId="0" applyFont="1" applyFill="1" applyBorder="1" applyAlignment="1" applyProtection="1">
      <alignment horizontal="center" wrapText="1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7" fillId="3" borderId="6" xfId="0" applyFont="1" applyFill="1" applyBorder="1" applyAlignment="1" applyProtection="1">
      <alignment horizontal="center" vertical="top" wrapText="1"/>
      <protection hidden="1"/>
    </xf>
    <xf numFmtId="0" fontId="7" fillId="3" borderId="25" xfId="0" applyFont="1" applyFill="1" applyBorder="1" applyAlignment="1" applyProtection="1">
      <alignment horizontal="center" vertical="top" wrapText="1"/>
      <protection hidden="1"/>
    </xf>
    <xf numFmtId="217" fontId="1" fillId="3" borderId="7" xfId="0" applyNumberFormat="1" applyFont="1" applyFill="1" applyBorder="1" applyAlignment="1" applyProtection="1">
      <alignment horizontal="center"/>
      <protection hidden="1"/>
    </xf>
    <xf numFmtId="217" fontId="1" fillId="3" borderId="36" xfId="0" applyNumberFormat="1" applyFont="1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left" wrapText="1"/>
      <protection hidden="1" locked="0"/>
    </xf>
    <xf numFmtId="0" fontId="0" fillId="0" borderId="2" xfId="0" applyBorder="1" applyAlignment="1" applyProtection="1">
      <alignment horizontal="left" wrapText="1"/>
      <protection hidden="1" locked="0"/>
    </xf>
    <xf numFmtId="0" fontId="0" fillId="0" borderId="3" xfId="0" applyBorder="1" applyAlignment="1" applyProtection="1">
      <alignment horizontal="left" wrapText="1"/>
      <protection hidden="1" locked="0"/>
    </xf>
    <xf numFmtId="0" fontId="7" fillId="3" borderId="24" xfId="0" applyFont="1" applyFill="1" applyBorder="1" applyAlignment="1" applyProtection="1">
      <alignment horizontal="center" vertical="top" wrapText="1"/>
      <protection hidden="1"/>
    </xf>
    <xf numFmtId="0" fontId="1" fillId="3" borderId="21" xfId="0" applyNumberFormat="1" applyFont="1" applyFill="1" applyBorder="1" applyAlignment="1" applyProtection="1">
      <alignment horizontal="center"/>
      <protection hidden="1"/>
    </xf>
    <xf numFmtId="0" fontId="1" fillId="3" borderId="7" xfId="0" applyNumberFormat="1" applyFont="1" applyFill="1" applyBorder="1" applyAlignment="1" applyProtection="1">
      <alignment horizontal="center"/>
      <protection hidden="1"/>
    </xf>
    <xf numFmtId="0" fontId="1" fillId="3" borderId="36" xfId="0" applyNumberFormat="1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center" vertical="top" wrapText="1"/>
      <protection hidden="1"/>
    </xf>
    <xf numFmtId="0" fontId="7" fillId="3" borderId="2" xfId="0" applyFont="1" applyFill="1" applyBorder="1" applyAlignment="1" applyProtection="1">
      <alignment horizontal="center" vertical="top" wrapText="1"/>
      <protection hidden="1"/>
    </xf>
    <xf numFmtId="0" fontId="7" fillId="3" borderId="3" xfId="0" applyFont="1" applyFill="1" applyBorder="1" applyAlignment="1" applyProtection="1">
      <alignment horizontal="center" vertical="top" wrapText="1"/>
      <protection hidden="1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3" borderId="4" xfId="0" applyFont="1" applyFill="1" applyBorder="1" applyAlignment="1" applyProtection="1">
      <alignment horizontal="justify" vertical="center" wrapText="1"/>
      <protection hidden="1"/>
    </xf>
    <xf numFmtId="0" fontId="0" fillId="3" borderId="2" xfId="0" applyFont="1" applyFill="1" applyBorder="1" applyAlignment="1" applyProtection="1">
      <alignment horizontal="justify" vertical="center" wrapText="1"/>
      <protection hidden="1"/>
    </xf>
    <xf numFmtId="0" fontId="0" fillId="3" borderId="3" xfId="0" applyFont="1" applyFill="1" applyBorder="1" applyAlignment="1" applyProtection="1">
      <alignment horizontal="justify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/>
    </xf>
    <xf numFmtId="0" fontId="1" fillId="3" borderId="2" xfId="0" applyFont="1" applyFill="1" applyBorder="1" applyAlignment="1" applyProtection="1">
      <alignment horizontal="center" vertical="center" wrapText="1"/>
      <protection/>
    </xf>
    <xf numFmtId="0" fontId="1" fillId="3" borderId="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wrapText="1"/>
      <protection hidden="1"/>
    </xf>
    <xf numFmtId="0" fontId="1" fillId="0" borderId="7" xfId="0" applyFont="1" applyFill="1" applyBorder="1" applyAlignment="1" applyProtection="1">
      <alignment horizontal="center" wrapText="1"/>
      <protection hidden="1"/>
    </xf>
    <xf numFmtId="0" fontId="1" fillId="3" borderId="24" xfId="0" applyFont="1" applyFill="1" applyBorder="1" applyAlignment="1" applyProtection="1">
      <alignment horizontal="justify" vertical="top" wrapText="1"/>
      <protection hidden="1"/>
    </xf>
    <xf numFmtId="0" fontId="1" fillId="3" borderId="6" xfId="0" applyFont="1" applyFill="1" applyBorder="1" applyAlignment="1" applyProtection="1">
      <alignment horizontal="justify" vertical="top" wrapText="1"/>
      <protection hidden="1"/>
    </xf>
    <xf numFmtId="0" fontId="1" fillId="3" borderId="25" xfId="0" applyFont="1" applyFill="1" applyBorder="1" applyAlignment="1" applyProtection="1">
      <alignment horizontal="justify" vertical="top" wrapText="1"/>
      <protection hidden="1"/>
    </xf>
    <xf numFmtId="0" fontId="0" fillId="3" borderId="24" xfId="0" applyFont="1" applyFill="1" applyBorder="1" applyAlignment="1" applyProtection="1">
      <alignment horizontal="justify" vertical="justify" wrapText="1"/>
      <protection hidden="1"/>
    </xf>
    <xf numFmtId="0" fontId="0" fillId="3" borderId="6" xfId="0" applyFont="1" applyFill="1" applyBorder="1" applyAlignment="1" applyProtection="1">
      <alignment horizontal="justify" vertical="justify" wrapText="1"/>
      <protection hidden="1"/>
    </xf>
    <xf numFmtId="0" fontId="0" fillId="3" borderId="25" xfId="0" applyFont="1" applyFill="1" applyBorder="1" applyAlignment="1" applyProtection="1">
      <alignment horizontal="justify" vertical="justify" wrapText="1"/>
      <protection hidden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/>
      <protection hidden="1"/>
    </xf>
    <xf numFmtId="0" fontId="11" fillId="3" borderId="3" xfId="0" applyFont="1" applyFill="1" applyBorder="1" applyAlignment="1" applyProtection="1">
      <alignment horizontal="center" vertical="center"/>
      <protection hidden="1"/>
    </xf>
    <xf numFmtId="0" fontId="0" fillId="3" borderId="24" xfId="0" applyFont="1" applyFill="1" applyBorder="1" applyAlignment="1" applyProtection="1">
      <alignment horizontal="left" vertical="center" wrapText="1"/>
      <protection hidden="1"/>
    </xf>
    <xf numFmtId="0" fontId="0" fillId="3" borderId="6" xfId="0" applyFont="1" applyFill="1" applyBorder="1" applyAlignment="1" applyProtection="1">
      <alignment horizontal="left" vertical="center" wrapText="1"/>
      <protection hidden="1"/>
    </xf>
    <xf numFmtId="0" fontId="0" fillId="3" borderId="25" xfId="0" applyFont="1" applyFill="1" applyBorder="1" applyAlignment="1" applyProtection="1">
      <alignment horizontal="left" vertical="center" wrapText="1"/>
      <protection hidden="1"/>
    </xf>
    <xf numFmtId="0" fontId="3" fillId="11" borderId="6" xfId="0" applyFont="1" applyFill="1" applyBorder="1" applyAlignment="1" applyProtection="1">
      <alignment horizontal="center" vertical="top"/>
      <protection/>
    </xf>
    <xf numFmtId="0" fontId="0" fillId="3" borderId="24" xfId="0" applyFont="1" applyFill="1" applyBorder="1" applyAlignment="1" applyProtection="1">
      <alignment horizontal="justify" vertical="center" wrapText="1"/>
      <protection hidden="1"/>
    </xf>
    <xf numFmtId="0" fontId="0" fillId="3" borderId="6" xfId="0" applyFont="1" applyFill="1" applyBorder="1" applyAlignment="1" applyProtection="1">
      <alignment horizontal="justify" vertical="center" wrapText="1"/>
      <protection hidden="1"/>
    </xf>
    <xf numFmtId="0" fontId="0" fillId="3" borderId="25" xfId="0" applyFont="1" applyFill="1" applyBorder="1" applyAlignment="1" applyProtection="1">
      <alignment horizontal="justify" vertical="center" wrapText="1"/>
      <protection hidden="1"/>
    </xf>
    <xf numFmtId="0" fontId="0" fillId="3" borderId="6" xfId="0" applyFont="1" applyFill="1" applyBorder="1" applyAlignment="1" applyProtection="1">
      <alignment horizontal="justify" vertical="top" wrapText="1"/>
      <protection hidden="1"/>
    </xf>
    <xf numFmtId="0" fontId="0" fillId="3" borderId="25" xfId="0" applyFont="1" applyFill="1" applyBorder="1" applyAlignment="1" applyProtection="1">
      <alignment horizontal="justify" vertical="top" wrapText="1"/>
      <protection hidden="1"/>
    </xf>
    <xf numFmtId="0" fontId="0" fillId="3" borderId="4" xfId="0" applyFont="1" applyFill="1" applyBorder="1" applyAlignment="1" applyProtection="1">
      <alignment horizontal="left" vertical="justify" wrapText="1"/>
      <protection hidden="1"/>
    </xf>
    <xf numFmtId="0" fontId="0" fillId="3" borderId="2" xfId="0" applyFont="1" applyFill="1" applyBorder="1" applyAlignment="1" applyProtection="1">
      <alignment horizontal="left" vertical="justify" wrapText="1"/>
      <protection hidden="1"/>
    </xf>
    <xf numFmtId="0" fontId="0" fillId="3" borderId="3" xfId="0" applyFont="1" applyFill="1" applyBorder="1" applyAlignment="1" applyProtection="1">
      <alignment horizontal="left" vertical="justify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30" fillId="3" borderId="24" xfId="0" applyFont="1" applyFill="1" applyBorder="1" applyAlignment="1" applyProtection="1">
      <alignment horizontal="justify" vertical="top" wrapText="1"/>
      <protection hidden="1"/>
    </xf>
    <xf numFmtId="0" fontId="30" fillId="3" borderId="6" xfId="0" applyFont="1" applyFill="1" applyBorder="1" applyAlignment="1" applyProtection="1">
      <alignment horizontal="justify" vertical="top" wrapText="1"/>
      <protection hidden="1"/>
    </xf>
    <xf numFmtId="0" fontId="30" fillId="3" borderId="25" xfId="0" applyFont="1" applyFill="1" applyBorder="1" applyAlignment="1" applyProtection="1">
      <alignment horizontal="justify" vertical="top" wrapText="1"/>
      <protection hidden="1"/>
    </xf>
    <xf numFmtId="0" fontId="11" fillId="3" borderId="4" xfId="0" applyFont="1" applyFill="1" applyBorder="1" applyAlignment="1" applyProtection="1">
      <alignment horizontal="center" vertical="center"/>
      <protection hidden="1"/>
    </xf>
    <xf numFmtId="0" fontId="11" fillId="3" borderId="5" xfId="0" applyFont="1" applyFill="1" applyBorder="1" applyAlignment="1" applyProtection="1">
      <alignment horizontal="center" vertical="center"/>
      <protection hidden="1"/>
    </xf>
    <xf numFmtId="0" fontId="11" fillId="3" borderId="20" xfId="0" applyFont="1" applyFill="1" applyBorder="1" applyAlignment="1" applyProtection="1">
      <alignment horizontal="center" vertical="center"/>
      <protection hidden="1"/>
    </xf>
    <xf numFmtId="0" fontId="1" fillId="4" borderId="21" xfId="0" applyFont="1" applyFill="1" applyBorder="1" applyAlignment="1" applyProtection="1">
      <alignment horizontal="center" wrapText="1"/>
      <protection hidden="1"/>
    </xf>
    <xf numFmtId="0" fontId="1" fillId="4" borderId="7" xfId="0" applyFont="1" applyFill="1" applyBorder="1" applyAlignment="1" applyProtection="1">
      <alignment horizontal="center" wrapText="1"/>
      <protection hidden="1"/>
    </xf>
    <xf numFmtId="217" fontId="1" fillId="4" borderId="7" xfId="0" applyNumberFormat="1" applyFont="1" applyFill="1" applyBorder="1" applyAlignment="1" applyProtection="1">
      <alignment horizontal="center"/>
      <protection hidden="1"/>
    </xf>
    <xf numFmtId="217" fontId="1" fillId="4" borderId="36" xfId="0" applyNumberFormat="1" applyFont="1" applyFill="1" applyBorder="1" applyAlignment="1" applyProtection="1">
      <alignment horizontal="center"/>
      <protection hidden="1"/>
    </xf>
    <xf numFmtId="0" fontId="7" fillId="4" borderId="35" xfId="0" applyFont="1" applyFill="1" applyBorder="1" applyAlignment="1" applyProtection="1">
      <alignment horizontal="center" vertical="top" wrapText="1"/>
      <protection hidden="1"/>
    </xf>
    <xf numFmtId="0" fontId="7" fillId="4" borderId="0" xfId="0" applyFont="1" applyFill="1" applyBorder="1" applyAlignment="1" applyProtection="1">
      <alignment horizontal="center" vertical="top" wrapText="1"/>
      <protection hidden="1"/>
    </xf>
    <xf numFmtId="0" fontId="1" fillId="4" borderId="4" xfId="0" applyFont="1" applyFill="1" applyBorder="1" applyAlignment="1" applyProtection="1">
      <alignment horizontal="center" wrapText="1"/>
      <protection hidden="1"/>
    </xf>
    <xf numFmtId="0" fontId="1" fillId="4" borderId="2" xfId="0" applyFont="1" applyFill="1" applyBorder="1" applyAlignment="1" applyProtection="1">
      <alignment horizontal="center" wrapText="1"/>
      <protection hidden="1"/>
    </xf>
    <xf numFmtId="0" fontId="1" fillId="4" borderId="2" xfId="0" applyFont="1" applyFill="1" applyBorder="1" applyAlignment="1" applyProtection="1">
      <alignment horizont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0" fillId="0" borderId="55" xfId="0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0" fontId="0" fillId="0" borderId="57" xfId="0" applyBorder="1" applyAlignment="1" applyProtection="1">
      <alignment/>
      <protection hidden="1"/>
    </xf>
    <xf numFmtId="0" fontId="0" fillId="0" borderId="58" xfId="0" applyBorder="1" applyAlignment="1" applyProtection="1">
      <alignment/>
      <protection hidden="1"/>
    </xf>
    <xf numFmtId="0" fontId="0" fillId="0" borderId="59" xfId="0" applyBorder="1" applyAlignment="1" applyProtection="1">
      <alignment/>
      <protection hidden="1"/>
    </xf>
    <xf numFmtId="0" fontId="0" fillId="0" borderId="60" xfId="0" applyBorder="1" applyAlignment="1" applyProtection="1">
      <alignment/>
      <protection hidden="1"/>
    </xf>
    <xf numFmtId="0" fontId="2" fillId="4" borderId="24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2" fillId="4" borderId="21" xfId="0" applyFont="1" applyFill="1" applyBorder="1" applyAlignment="1" applyProtection="1">
      <alignment horizontal="center" vertical="center" wrapText="1"/>
      <protection hidden="1"/>
    </xf>
    <xf numFmtId="0" fontId="2" fillId="4" borderId="36" xfId="0" applyFont="1" applyFill="1" applyBorder="1" applyAlignment="1" applyProtection="1">
      <alignment horizontal="center" vertical="center" wrapText="1"/>
      <protection hidden="1"/>
    </xf>
    <xf numFmtId="0" fontId="3" fillId="11" borderId="6" xfId="0" applyFont="1" applyFill="1" applyBorder="1" applyAlignment="1" applyProtection="1">
      <alignment horizontal="center" vertical="top"/>
      <protection hidden="1"/>
    </xf>
    <xf numFmtId="0" fontId="2" fillId="11" borderId="15" xfId="0" applyFont="1" applyFill="1" applyBorder="1" applyAlignment="1" applyProtection="1">
      <alignment horizontal="right" vertical="center"/>
      <protection hidden="1"/>
    </xf>
    <xf numFmtId="192" fontId="2" fillId="4" borderId="1" xfId="0" applyNumberFormat="1" applyFont="1" applyFill="1" applyBorder="1" applyAlignment="1" applyProtection="1">
      <alignment horizontal="center" vertical="center"/>
      <protection hidden="1"/>
    </xf>
    <xf numFmtId="0" fontId="2" fillId="11" borderId="35" xfId="0" applyFont="1" applyFill="1" applyBorder="1" applyAlignment="1" applyProtection="1">
      <alignment horizontal="right" vertical="center" wrapText="1"/>
      <protection hidden="1"/>
    </xf>
    <xf numFmtId="0" fontId="2" fillId="11" borderId="0" xfId="0" applyFont="1" applyFill="1" applyBorder="1" applyAlignment="1" applyProtection="1">
      <alignment horizontal="right" vertical="center" wrapText="1"/>
      <protection hidden="1"/>
    </xf>
    <xf numFmtId="0" fontId="2" fillId="11" borderId="15" xfId="0" applyFont="1" applyFill="1" applyBorder="1" applyAlignment="1" applyProtection="1">
      <alignment horizontal="right" vertical="center" wrapText="1"/>
      <protection hidden="1"/>
    </xf>
    <xf numFmtId="0" fontId="1" fillId="0" borderId="55" xfId="0" applyFont="1" applyFill="1" applyBorder="1" applyAlignment="1" applyProtection="1">
      <alignment horizontal="center" wrapText="1"/>
      <protection hidden="1"/>
    </xf>
    <xf numFmtId="0" fontId="1" fillId="0" borderId="61" xfId="0" applyFont="1" applyFill="1" applyBorder="1" applyAlignment="1" applyProtection="1">
      <alignment horizontal="center" wrapText="1"/>
      <protection hidden="1"/>
    </xf>
    <xf numFmtId="0" fontId="1" fillId="0" borderId="56" xfId="0" applyFont="1" applyFill="1" applyBorder="1" applyAlignment="1" applyProtection="1">
      <alignment horizontal="center" wrapText="1"/>
      <protection hidden="1"/>
    </xf>
    <xf numFmtId="0" fontId="1" fillId="0" borderId="57" xfId="0" applyFont="1" applyFill="1" applyBorder="1" applyAlignment="1" applyProtection="1">
      <alignment horizontal="center" wrapText="1"/>
      <protection hidden="1"/>
    </xf>
    <xf numFmtId="0" fontId="1" fillId="0" borderId="58" xfId="0" applyFont="1" applyFill="1" applyBorder="1" applyAlignment="1" applyProtection="1">
      <alignment horizontal="center" wrapText="1"/>
      <protection hidden="1"/>
    </xf>
    <xf numFmtId="0" fontId="1" fillId="0" borderId="59" xfId="0" applyFont="1" applyFill="1" applyBorder="1" applyAlignment="1" applyProtection="1">
      <alignment horizontal="center" wrapText="1"/>
      <protection hidden="1"/>
    </xf>
    <xf numFmtId="0" fontId="1" fillId="0" borderId="60" xfId="0" applyFont="1" applyFill="1" applyBorder="1" applyAlignment="1" applyProtection="1">
      <alignment horizontal="center" wrapText="1"/>
      <protection hidden="1"/>
    </xf>
    <xf numFmtId="0" fontId="19" fillId="3" borderId="24" xfId="0" applyFont="1" applyFill="1" applyBorder="1" applyAlignment="1" applyProtection="1">
      <alignment horizontal="left" vertical="center" wrapText="1"/>
      <protection hidden="1"/>
    </xf>
    <xf numFmtId="0" fontId="19" fillId="3" borderId="6" xfId="0" applyFont="1" applyFill="1" applyBorder="1" applyAlignment="1" applyProtection="1">
      <alignment horizontal="left" vertical="center" wrapText="1"/>
      <protection hidden="1"/>
    </xf>
    <xf numFmtId="0" fontId="19" fillId="3" borderId="25" xfId="0" applyFont="1" applyFill="1" applyBorder="1" applyAlignment="1" applyProtection="1">
      <alignment horizontal="left" vertical="center" wrapText="1"/>
      <protection hidden="1"/>
    </xf>
    <xf numFmtId="0" fontId="19" fillId="3" borderId="21" xfId="0" applyFont="1" applyFill="1" applyBorder="1" applyAlignment="1" applyProtection="1">
      <alignment horizontal="left" vertical="center" wrapText="1"/>
      <protection hidden="1"/>
    </xf>
    <xf numFmtId="0" fontId="19" fillId="3" borderId="7" xfId="0" applyFont="1" applyFill="1" applyBorder="1" applyAlignment="1" applyProtection="1">
      <alignment horizontal="left" vertical="center" wrapText="1"/>
      <protection hidden="1"/>
    </xf>
    <xf numFmtId="0" fontId="19" fillId="3" borderId="36" xfId="0" applyFont="1" applyFill="1" applyBorder="1" applyAlignment="1" applyProtection="1">
      <alignment horizontal="left" vertical="center" wrapText="1"/>
      <protection hidden="1"/>
    </xf>
    <xf numFmtId="0" fontId="19" fillId="3" borderId="35" xfId="0" applyFont="1" applyFill="1" applyBorder="1" applyAlignment="1" applyProtection="1">
      <alignment horizontal="left" vertical="center" wrapText="1"/>
      <protection hidden="1"/>
    </xf>
    <xf numFmtId="0" fontId="19" fillId="3" borderId="0" xfId="0" applyFont="1" applyFill="1" applyBorder="1" applyAlignment="1" applyProtection="1">
      <alignment horizontal="left" vertical="center" wrapText="1"/>
      <protection hidden="1"/>
    </xf>
    <xf numFmtId="0" fontId="19" fillId="3" borderId="15" xfId="0" applyFont="1" applyFill="1" applyBorder="1" applyAlignment="1" applyProtection="1">
      <alignment horizontal="left" vertical="center" wrapText="1"/>
      <protection hidden="1"/>
    </xf>
    <xf numFmtId="0" fontId="7" fillId="4" borderId="6" xfId="0" applyFont="1" applyFill="1" applyBorder="1" applyAlignment="1" applyProtection="1">
      <alignment horizontal="center" vertical="top" wrapText="1"/>
      <protection hidden="1"/>
    </xf>
    <xf numFmtId="0" fontId="7" fillId="4" borderId="25" xfId="0" applyFont="1" applyFill="1" applyBorder="1" applyAlignment="1" applyProtection="1">
      <alignment horizontal="center" vertical="top" wrapText="1"/>
      <protection hidden="1"/>
    </xf>
    <xf numFmtId="0" fontId="1" fillId="4" borderId="21" xfId="0" applyNumberFormat="1" applyFont="1" applyFill="1" applyBorder="1" applyAlignment="1" applyProtection="1">
      <alignment horizontal="center"/>
      <protection hidden="1"/>
    </xf>
    <xf numFmtId="0" fontId="1" fillId="4" borderId="7" xfId="0" applyNumberFormat="1" applyFont="1" applyFill="1" applyBorder="1" applyAlignment="1" applyProtection="1">
      <alignment horizontal="center"/>
      <protection hidden="1"/>
    </xf>
    <xf numFmtId="0" fontId="1" fillId="4" borderId="36" xfId="0" applyNumberFormat="1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center" vertical="top" wrapText="1"/>
      <protection hidden="1"/>
    </xf>
    <xf numFmtId="0" fontId="7" fillId="4" borderId="2" xfId="0" applyFont="1" applyFill="1" applyBorder="1" applyAlignment="1" applyProtection="1">
      <alignment horizontal="center" vertical="top" wrapText="1"/>
      <protection hidden="1"/>
    </xf>
    <xf numFmtId="0" fontId="7" fillId="4" borderId="3" xfId="0" applyFont="1" applyFill="1" applyBorder="1" applyAlignment="1" applyProtection="1">
      <alignment horizontal="center" vertical="top" wrapText="1"/>
      <protection hidden="1"/>
    </xf>
    <xf numFmtId="0" fontId="1" fillId="4" borderId="36" xfId="0" applyFont="1" applyFill="1" applyBorder="1" applyAlignment="1" applyProtection="1">
      <alignment horizontal="center" wrapText="1"/>
      <protection hidden="1"/>
    </xf>
    <xf numFmtId="0" fontId="7" fillId="4" borderId="24" xfId="0" applyFont="1" applyFill="1" applyBorder="1" applyAlignment="1" applyProtection="1">
      <alignment horizontal="center" vertical="top" wrapText="1"/>
      <protection hidden="1"/>
    </xf>
    <xf numFmtId="0" fontId="1" fillId="11" borderId="0" xfId="0" applyFont="1" applyFill="1" applyBorder="1" applyAlignment="1" applyProtection="1">
      <alignment horizontal="center" wrapText="1"/>
      <protection hidden="1"/>
    </xf>
    <xf numFmtId="0" fontId="1" fillId="11" borderId="7" xfId="0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7" fillId="3" borderId="4" xfId="0" applyFont="1" applyFill="1" applyBorder="1" applyAlignment="1" applyProtection="1">
      <alignment horizontal="center" vertical="top" wrapText="1"/>
      <protection/>
    </xf>
    <xf numFmtId="0" fontId="7" fillId="3" borderId="2" xfId="0" applyFont="1" applyFill="1" applyBorder="1" applyAlignment="1" applyProtection="1">
      <alignment horizontal="center" vertical="top" wrapText="1"/>
      <protection/>
    </xf>
    <xf numFmtId="0" fontId="7" fillId="3" borderId="3" xfId="0" applyFont="1" applyFill="1" applyBorder="1" applyAlignment="1" applyProtection="1">
      <alignment horizontal="center" vertical="top" wrapText="1"/>
      <protection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top" wrapText="1"/>
      <protection/>
    </xf>
    <xf numFmtId="0" fontId="7" fillId="3" borderId="25" xfId="0" applyFont="1" applyFill="1" applyBorder="1" applyAlignment="1" applyProtection="1">
      <alignment horizontal="center" vertical="top" wrapText="1"/>
      <protection/>
    </xf>
    <xf numFmtId="218" fontId="7" fillId="3" borderId="24" xfId="0" applyFont="1" applyFill="1" applyBorder="1" applyAlignment="1" applyProtection="1">
      <alignment horizontal="center" vertical="top"/>
      <protection hidden="1"/>
    </xf>
    <xf numFmtId="218" fontId="7" fillId="3" borderId="6" xfId="0" applyFont="1" applyFill="1" applyBorder="1" applyAlignment="1" applyProtection="1">
      <alignment horizontal="center" vertical="top"/>
      <protection hidden="1"/>
    </xf>
    <xf numFmtId="0" fontId="1" fillId="3" borderId="21" xfId="0" applyFont="1" applyFill="1" applyBorder="1" applyAlignment="1" applyProtection="1">
      <alignment horizontal="center" wrapText="1"/>
      <protection/>
    </xf>
    <xf numFmtId="0" fontId="1" fillId="3" borderId="7" xfId="0" applyFont="1" applyFill="1" applyBorder="1" applyAlignment="1" applyProtection="1">
      <alignment horizontal="center" wrapText="1"/>
      <protection/>
    </xf>
    <xf numFmtId="0" fontId="1" fillId="3" borderId="3" xfId="0" applyFont="1" applyFill="1" applyBorder="1" applyAlignment="1" applyProtection="1">
      <alignment horizontal="center" wrapText="1"/>
      <protection hidden="1"/>
    </xf>
    <xf numFmtId="217" fontId="1" fillId="3" borderId="7" xfId="0" applyNumberFormat="1" applyFont="1" applyFill="1" applyBorder="1" applyAlignment="1" applyProtection="1">
      <alignment horizontal="center" wrapText="1"/>
      <protection hidden="1"/>
    </xf>
    <xf numFmtId="217" fontId="1" fillId="3" borderId="36" xfId="0" applyNumberFormat="1" applyFont="1" applyFill="1" applyBorder="1" applyAlignment="1" applyProtection="1">
      <alignment horizontal="center" wrapText="1"/>
      <protection hidden="1"/>
    </xf>
    <xf numFmtId="0" fontId="7" fillId="3" borderId="24" xfId="0" applyFont="1" applyFill="1" applyBorder="1" applyAlignment="1" applyProtection="1">
      <alignment horizontal="center" vertical="top" wrapText="1"/>
      <protection/>
    </xf>
    <xf numFmtId="218" fontId="7" fillId="3" borderId="25" xfId="0" applyFont="1" applyFill="1" applyBorder="1" applyAlignment="1" applyProtection="1">
      <alignment horizontal="center" vertical="top"/>
      <protection hidden="1"/>
    </xf>
    <xf numFmtId="0" fontId="0" fillId="3" borderId="35" xfId="0" applyFont="1" applyFill="1" applyBorder="1" applyAlignment="1" applyProtection="1">
      <alignment horizontal="center" vertical="top" wrapText="1"/>
      <protection hidden="1"/>
    </xf>
    <xf numFmtId="0" fontId="0" fillId="3" borderId="0" xfId="0" applyFont="1" applyFill="1" applyBorder="1" applyAlignment="1" applyProtection="1">
      <alignment horizontal="center" vertical="top" wrapText="1"/>
      <protection hidden="1"/>
    </xf>
    <xf numFmtId="0" fontId="0" fillId="3" borderId="6" xfId="0" applyFont="1" applyFill="1" applyBorder="1" applyAlignment="1" applyProtection="1">
      <alignment horizontal="center" vertical="top" wrapText="1"/>
      <protection hidden="1"/>
    </xf>
    <xf numFmtId="0" fontId="0" fillId="3" borderId="25" xfId="0" applyFont="1" applyFill="1" applyBorder="1" applyAlignment="1" applyProtection="1">
      <alignment horizontal="center" vertical="top" wrapText="1"/>
      <protection hidden="1"/>
    </xf>
    <xf numFmtId="0" fontId="0" fillId="3" borderId="24" xfId="0" applyFont="1" applyFill="1" applyBorder="1" applyAlignment="1" applyProtection="1">
      <alignment horizontal="center" vertical="top" wrapText="1"/>
      <protection hidden="1"/>
    </xf>
    <xf numFmtId="0" fontId="0" fillId="3" borderId="4" xfId="0" applyFont="1" applyFill="1" applyBorder="1" applyAlignment="1" applyProtection="1">
      <alignment horizontal="center" vertical="top" wrapText="1"/>
      <protection hidden="1"/>
    </xf>
    <xf numFmtId="0" fontId="0" fillId="3" borderId="2" xfId="0" applyFont="1" applyFill="1" applyBorder="1" applyAlignment="1" applyProtection="1">
      <alignment horizontal="center" vertical="top" wrapText="1"/>
      <protection hidden="1"/>
    </xf>
    <xf numFmtId="0" fontId="0" fillId="3" borderId="3" xfId="0" applyFont="1" applyFill="1" applyBorder="1" applyAlignment="1" applyProtection="1">
      <alignment horizontal="center" vertical="top" wrapText="1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1" fillId="0" borderId="44" xfId="0" applyFont="1" applyFill="1" applyBorder="1" applyAlignment="1" applyProtection="1">
      <alignment horizontal="center" wrapText="1"/>
      <protection locked="0"/>
    </xf>
    <xf numFmtId="0" fontId="1" fillId="0" borderId="45" xfId="0" applyFont="1" applyFill="1" applyBorder="1" applyAlignment="1" applyProtection="1">
      <alignment horizontal="center" wrapText="1"/>
      <protection locked="0"/>
    </xf>
    <xf numFmtId="0" fontId="1" fillId="0" borderId="46" xfId="0" applyFont="1" applyFill="1" applyBorder="1" applyAlignment="1" applyProtection="1">
      <alignment horizontal="center" wrapText="1"/>
      <protection locked="0"/>
    </xf>
    <xf numFmtId="0" fontId="1" fillId="0" borderId="34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54" xfId="0" applyFont="1" applyFill="1" applyBorder="1" applyAlignment="1" applyProtection="1">
      <alignment horizontal="center" wrapText="1"/>
      <protection locked="0"/>
    </xf>
    <xf numFmtId="0" fontId="1" fillId="0" borderId="47" xfId="0" applyFont="1" applyFill="1" applyBorder="1" applyAlignment="1" applyProtection="1">
      <alignment horizontal="center" wrapText="1"/>
      <protection locked="0"/>
    </xf>
    <xf numFmtId="0" fontId="1" fillId="0" borderId="7" xfId="0" applyFont="1" applyFill="1" applyBorder="1" applyAlignment="1" applyProtection="1">
      <alignment horizontal="center" wrapText="1"/>
      <protection locked="0"/>
    </xf>
    <xf numFmtId="0" fontId="1" fillId="0" borderId="48" xfId="0" applyFont="1" applyFill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NumberFormat="1" applyFont="1" applyFill="1" applyBorder="1" applyAlignment="1" applyProtection="1">
      <alignment horizontal="center" wrapText="1"/>
      <protection hidden="1"/>
    </xf>
    <xf numFmtId="0" fontId="11" fillId="3" borderId="2" xfId="0" applyNumberFormat="1" applyFont="1" applyFill="1" applyBorder="1" applyAlignment="1" applyProtection="1">
      <alignment horizontal="center" wrapText="1"/>
      <protection hidden="1"/>
    </xf>
    <xf numFmtId="0" fontId="11" fillId="3" borderId="3" xfId="0" applyNumberFormat="1" applyFont="1" applyFill="1" applyBorder="1" applyAlignment="1" applyProtection="1">
      <alignment horizontal="center" wrapText="1"/>
      <protection hidden="1"/>
    </xf>
    <xf numFmtId="0" fontId="11" fillId="3" borderId="21" xfId="0" applyNumberFormat="1" applyFont="1" applyFill="1" applyBorder="1" applyAlignment="1" applyProtection="1">
      <alignment horizontal="center" wrapText="1"/>
      <protection hidden="1"/>
    </xf>
    <xf numFmtId="0" fontId="11" fillId="3" borderId="7" xfId="0" applyNumberFormat="1" applyFont="1" applyFill="1" applyBorder="1" applyAlignment="1" applyProtection="1">
      <alignment horizontal="center" wrapText="1"/>
      <protection hidden="1"/>
    </xf>
    <xf numFmtId="0" fontId="11" fillId="3" borderId="36" xfId="0" applyNumberFormat="1" applyFont="1" applyFill="1" applyBorder="1" applyAlignment="1" applyProtection="1">
      <alignment horizontal="center" wrapText="1"/>
      <protection hidden="1"/>
    </xf>
    <xf numFmtId="0" fontId="3" fillId="3" borderId="24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center"/>
      <protection hidden="1"/>
    </xf>
    <xf numFmtId="0" fontId="3" fillId="3" borderId="25" xfId="0" applyFont="1" applyFill="1" applyBorder="1" applyAlignment="1" applyProtection="1">
      <alignment horizontal="center"/>
      <protection hidden="1"/>
    </xf>
    <xf numFmtId="0" fontId="35" fillId="3" borderId="24" xfId="0" applyFont="1" applyFill="1" applyBorder="1" applyAlignment="1" applyProtection="1">
      <alignment horizontal="center" vertical="center" wrapText="1"/>
      <protection hidden="1"/>
    </xf>
    <xf numFmtId="0" fontId="35" fillId="3" borderId="6" xfId="0" applyFont="1" applyFill="1" applyBorder="1" applyAlignment="1" applyProtection="1">
      <alignment horizontal="center" vertical="center" wrapText="1"/>
      <protection hidden="1"/>
    </xf>
    <xf numFmtId="0" fontId="35" fillId="3" borderId="25" xfId="0" applyFont="1" applyFill="1" applyBorder="1" applyAlignment="1" applyProtection="1">
      <alignment horizontal="center" vertical="center" wrapText="1"/>
      <protection hidden="1"/>
    </xf>
    <xf numFmtId="0" fontId="19" fillId="3" borderId="21" xfId="0" applyFont="1" applyFill="1" applyBorder="1" applyAlignment="1" applyProtection="1">
      <alignment horizontal="center" vertical="center" wrapText="1"/>
      <protection hidden="1"/>
    </xf>
    <xf numFmtId="0" fontId="19" fillId="3" borderId="7" xfId="0" applyFont="1" applyFill="1" applyBorder="1" applyAlignment="1" applyProtection="1">
      <alignment horizontal="center" vertical="center" wrapText="1"/>
      <protection hidden="1"/>
    </xf>
    <xf numFmtId="0" fontId="19" fillId="3" borderId="36" xfId="0" applyFont="1" applyFill="1" applyBorder="1" applyAlignment="1" applyProtection="1">
      <alignment horizontal="center" vertical="center" wrapText="1"/>
      <protection hidden="1"/>
    </xf>
    <xf numFmtId="218" fontId="11" fillId="3" borderId="24" xfId="0" applyFont="1" applyFill="1" applyBorder="1" applyAlignment="1" applyProtection="1">
      <alignment horizontal="center" vertical="center" wrapText="1"/>
      <protection hidden="1"/>
    </xf>
    <xf numFmtId="218" fontId="11" fillId="3" borderId="6" xfId="0" applyFont="1" applyFill="1" applyBorder="1" applyAlignment="1" applyProtection="1">
      <alignment horizontal="center" vertical="center" wrapText="1"/>
      <protection hidden="1"/>
    </xf>
    <xf numFmtId="218" fontId="11" fillId="3" borderId="25" xfId="0" applyFont="1" applyFill="1" applyBorder="1" applyAlignment="1" applyProtection="1">
      <alignment horizontal="center" vertical="center" wrapText="1"/>
      <protection hidden="1"/>
    </xf>
    <xf numFmtId="218" fontId="11" fillId="3" borderId="21" xfId="0" applyFont="1" applyFill="1" applyBorder="1" applyAlignment="1" applyProtection="1">
      <alignment horizontal="center" vertical="center" wrapText="1"/>
      <protection hidden="1"/>
    </xf>
    <xf numFmtId="218" fontId="11" fillId="3" borderId="7" xfId="0" applyFont="1" applyFill="1" applyBorder="1" applyAlignment="1" applyProtection="1">
      <alignment horizontal="center" vertical="center" wrapText="1"/>
      <protection hidden="1"/>
    </xf>
    <xf numFmtId="218" fontId="11" fillId="3" borderId="36" xfId="0" applyFont="1" applyFill="1" applyBorder="1" applyAlignment="1" applyProtection="1">
      <alignment horizontal="center" vertical="center" wrapText="1"/>
      <protection hidden="1"/>
    </xf>
    <xf numFmtId="218" fontId="1" fillId="3" borderId="4" xfId="0" applyFont="1" applyFill="1" applyBorder="1" applyAlignment="1" applyProtection="1">
      <alignment horizontal="center" vertical="center" wrapText="1"/>
      <protection hidden="1"/>
    </xf>
    <xf numFmtId="218" fontId="1" fillId="3" borderId="3" xfId="0" applyFont="1" applyFill="1" applyBorder="1" applyAlignment="1" applyProtection="1">
      <alignment horizontal="center" vertical="center" wrapText="1"/>
      <protection hidden="1"/>
    </xf>
    <xf numFmtId="2" fontId="0" fillId="3" borderId="1" xfId="0" applyNumberFormat="1" applyFill="1" applyBorder="1" applyAlignment="1" applyProtection="1">
      <alignment horizontal="center" vertical="center"/>
      <protection hidden="1"/>
    </xf>
    <xf numFmtId="0" fontId="3" fillId="11" borderId="6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wrapText="1"/>
      <protection locked="0"/>
    </xf>
    <xf numFmtId="0" fontId="19" fillId="0" borderId="35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21" xfId="0" applyFont="1" applyFill="1" applyBorder="1" applyAlignment="1" applyProtection="1">
      <alignment horizontal="center" vertical="center" wrapText="1"/>
      <protection hidden="1"/>
    </xf>
    <xf numFmtId="0" fontId="1" fillId="3" borderId="36" xfId="0" applyFont="1" applyFill="1" applyBorder="1" applyAlignment="1" applyProtection="1">
      <alignment horizontal="center" vertical="center" wrapText="1"/>
      <protection hidden="1"/>
    </xf>
    <xf numFmtId="0" fontId="11" fillId="3" borderId="24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21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36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top" wrapText="1"/>
      <protection hidden="1"/>
    </xf>
    <xf numFmtId="0" fontId="3" fillId="3" borderId="2" xfId="0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6" fillId="11" borderId="0" xfId="0" applyNumberFormat="1" applyFont="1" applyFill="1" applyBorder="1" applyAlignment="1" applyProtection="1">
      <alignment horizontal="center"/>
      <protection hidden="1"/>
    </xf>
    <xf numFmtId="0" fontId="6" fillId="11" borderId="0" xfId="0" applyFont="1" applyFill="1" applyBorder="1" applyAlignment="1" applyProtection="1">
      <alignment horizontal="center" vertical="center" wrapText="1"/>
      <protection hidden="1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3" borderId="25" xfId="0" applyFont="1" applyFill="1" applyBorder="1" applyAlignment="1" applyProtection="1">
      <alignment horizontal="center" vertical="center"/>
      <protection hidden="1"/>
    </xf>
    <xf numFmtId="0" fontId="1" fillId="3" borderId="21" xfId="0" applyFont="1" applyFill="1" applyBorder="1" applyAlignment="1" applyProtection="1">
      <alignment horizontal="center" vertical="center"/>
      <protection hidden="1"/>
    </xf>
    <xf numFmtId="0" fontId="1" fillId="3" borderId="36" xfId="0" applyFont="1" applyFill="1" applyBorder="1" applyAlignment="1" applyProtection="1">
      <alignment horizontal="center" vertical="center"/>
      <protection hidden="1"/>
    </xf>
    <xf numFmtId="192" fontId="1" fillId="3" borderId="4" xfId="0" applyNumberFormat="1" applyFont="1" applyFill="1" applyBorder="1" applyAlignment="1" applyProtection="1">
      <alignment horizontal="center" vertical="center" wrapText="1"/>
      <protection hidden="1"/>
    </xf>
    <xf numFmtId="192" fontId="1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11" borderId="0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19" fillId="3" borderId="4" xfId="0" applyFont="1" applyFill="1" applyBorder="1" applyAlignment="1" applyProtection="1">
      <alignment horizontal="left" vertical="center" wrapText="1"/>
      <protection hidden="1"/>
    </xf>
    <xf numFmtId="0" fontId="19" fillId="3" borderId="2" xfId="0" applyFont="1" applyFill="1" applyBorder="1" applyAlignment="1" applyProtection="1">
      <alignment horizontal="left" vertical="center" wrapText="1"/>
      <protection hidden="1"/>
    </xf>
    <xf numFmtId="0" fontId="19" fillId="3" borderId="3" xfId="0" applyFont="1" applyFill="1" applyBorder="1" applyAlignment="1" applyProtection="1">
      <alignment horizontal="left" vertical="center" wrapText="1"/>
      <protection hidden="1"/>
    </xf>
    <xf numFmtId="0" fontId="1" fillId="3" borderId="24" xfId="0" applyFont="1" applyFill="1" applyBorder="1" applyAlignment="1" applyProtection="1">
      <alignment horizontal="justify" vertical="center" wrapText="1"/>
      <protection hidden="1"/>
    </xf>
    <xf numFmtId="0" fontId="1" fillId="3" borderId="6" xfId="0" applyFont="1" applyFill="1" applyBorder="1" applyAlignment="1" applyProtection="1">
      <alignment horizontal="justify" vertical="center" wrapText="1"/>
      <protection hidden="1"/>
    </xf>
    <xf numFmtId="0" fontId="1" fillId="3" borderId="25" xfId="0" applyFont="1" applyFill="1" applyBorder="1" applyAlignment="1" applyProtection="1">
      <alignment horizontal="justify" vertical="center" wrapText="1"/>
      <protection hidden="1"/>
    </xf>
    <xf numFmtId="0" fontId="1" fillId="3" borderId="21" xfId="0" applyFont="1" applyFill="1" applyBorder="1" applyAlignment="1" applyProtection="1">
      <alignment horizontal="justify" vertical="center" wrapText="1"/>
      <protection hidden="1"/>
    </xf>
    <xf numFmtId="0" fontId="1" fillId="3" borderId="7" xfId="0" applyFont="1" applyFill="1" applyBorder="1" applyAlignment="1" applyProtection="1">
      <alignment horizontal="justify" vertical="center" wrapText="1"/>
      <protection hidden="1"/>
    </xf>
    <xf numFmtId="0" fontId="1" fillId="3" borderId="36" xfId="0" applyFont="1" applyFill="1" applyBorder="1" applyAlignment="1" applyProtection="1">
      <alignment horizontal="justify" vertical="center" wrapText="1"/>
      <protection hidden="1"/>
    </xf>
    <xf numFmtId="0" fontId="36" fillId="3" borderId="4" xfId="0" applyFont="1" applyFill="1" applyBorder="1" applyAlignment="1" applyProtection="1">
      <alignment horizontal="center" vertical="top" wrapText="1"/>
      <protection hidden="1"/>
    </xf>
    <xf numFmtId="0" fontId="36" fillId="3" borderId="2" xfId="0" applyFont="1" applyFill="1" applyBorder="1" applyAlignment="1" applyProtection="1">
      <alignment horizontal="center" vertical="top" wrapText="1"/>
      <protection hidden="1"/>
    </xf>
    <xf numFmtId="0" fontId="36" fillId="3" borderId="3" xfId="0" applyFont="1" applyFill="1" applyBorder="1" applyAlignment="1" applyProtection="1">
      <alignment horizontal="center" vertical="top" wrapText="1"/>
      <protection hidden="1"/>
    </xf>
    <xf numFmtId="0" fontId="36" fillId="3" borderId="35" xfId="0" applyFont="1" applyFill="1" applyBorder="1" applyAlignment="1" applyProtection="1">
      <alignment horizontal="center" vertical="top" wrapText="1"/>
      <protection hidden="1"/>
    </xf>
    <xf numFmtId="0" fontId="36" fillId="3" borderId="0" xfId="0" applyFont="1" applyFill="1" applyBorder="1" applyAlignment="1" applyProtection="1">
      <alignment horizontal="center" vertical="top" wrapText="1"/>
      <protection hidden="1"/>
    </xf>
    <xf numFmtId="0" fontId="36" fillId="3" borderId="6" xfId="0" applyFont="1" applyFill="1" applyBorder="1" applyAlignment="1" applyProtection="1">
      <alignment horizontal="center" vertical="top" wrapText="1"/>
      <protection hidden="1"/>
    </xf>
    <xf numFmtId="0" fontId="36" fillId="3" borderId="25" xfId="0" applyFont="1" applyFill="1" applyBorder="1" applyAlignment="1" applyProtection="1">
      <alignment horizontal="center" vertical="top" wrapText="1"/>
      <protection hidden="1"/>
    </xf>
    <xf numFmtId="0" fontId="36" fillId="3" borderId="24" xfId="0" applyFont="1" applyFill="1" applyBorder="1" applyAlignment="1" applyProtection="1">
      <alignment horizontal="center" vertical="top" wrapText="1"/>
      <protection hidden="1"/>
    </xf>
    <xf numFmtId="0" fontId="0" fillId="0" borderId="4" xfId="0" applyFont="1" applyFill="1" applyBorder="1" applyAlignment="1" applyProtection="1">
      <alignment horizontal="center" wrapText="1"/>
      <protection locked="0"/>
    </xf>
    <xf numFmtId="0" fontId="0" fillId="0" borderId="2" xfId="0" applyFont="1" applyFill="1" applyBorder="1" applyAlignment="1" applyProtection="1">
      <alignment horizontal="center" wrapText="1"/>
      <protection locked="0"/>
    </xf>
    <xf numFmtId="0" fontId="0" fillId="0" borderId="3" xfId="0" applyFont="1" applyFill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1" fillId="3" borderId="24" xfId="0" applyFont="1" applyFill="1" applyBorder="1" applyAlignment="1" applyProtection="1">
      <alignment horizontal="center" wrapText="1"/>
      <protection hidden="1"/>
    </xf>
    <xf numFmtId="0" fontId="1" fillId="3" borderId="6" xfId="0" applyFont="1" applyFill="1" applyBorder="1" applyAlignment="1" applyProtection="1">
      <alignment horizontal="center" wrapText="1"/>
      <protection hidden="1"/>
    </xf>
    <xf numFmtId="0" fontId="1" fillId="3" borderId="25" xfId="0" applyFont="1" applyFill="1" applyBorder="1" applyAlignment="1" applyProtection="1">
      <alignment horizontal="center" wrapText="1"/>
      <protection hidden="1"/>
    </xf>
    <xf numFmtId="0" fontId="0" fillId="0" borderId="21" xfId="0" applyFont="1" applyFill="1" applyBorder="1" applyAlignment="1" applyProtection="1">
      <alignment horizontal="center" wrapText="1"/>
      <protection locked="0"/>
    </xf>
    <xf numFmtId="0" fontId="0" fillId="0" borderId="7" xfId="0" applyFont="1" applyFill="1" applyBorder="1" applyAlignment="1" applyProtection="1">
      <alignment horizontal="center" wrapText="1"/>
      <protection locked="0"/>
    </xf>
    <xf numFmtId="0" fontId="0" fillId="0" borderId="36" xfId="0" applyFont="1" applyFill="1" applyBorder="1" applyAlignment="1" applyProtection="1">
      <alignment horizontal="center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hidden="1"/>
    </xf>
    <xf numFmtId="0" fontId="3" fillId="0" borderId="6" xfId="0" applyFont="1" applyFill="1" applyBorder="1" applyAlignment="1" applyProtection="1">
      <alignment horizontal="center" vertical="top" wrapText="1"/>
      <protection hidden="1"/>
    </xf>
    <xf numFmtId="0" fontId="3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35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15" xfId="0" applyFont="1" applyFill="1" applyBorder="1" applyAlignment="1" applyProtection="1">
      <alignment horizontal="center" vertical="top" wrapText="1"/>
      <protection hidden="1"/>
    </xf>
    <xf numFmtId="0" fontId="3" fillId="3" borderId="24" xfId="0" applyFont="1" applyFill="1" applyBorder="1" applyAlignment="1" applyProtection="1">
      <alignment horizontal="center" vertical="top" wrapText="1"/>
      <protection hidden="1"/>
    </xf>
    <xf numFmtId="0" fontId="3" fillId="3" borderId="6" xfId="0" applyFont="1" applyFill="1" applyBorder="1" applyAlignment="1" applyProtection="1">
      <alignment horizontal="center" vertical="top" wrapText="1"/>
      <protection hidden="1"/>
    </xf>
    <xf numFmtId="0" fontId="3" fillId="3" borderId="25" xfId="0" applyFont="1" applyFill="1" applyBorder="1" applyAlignment="1" applyProtection="1">
      <alignment horizontal="center" vertical="top" wrapText="1"/>
      <protection hidden="1"/>
    </xf>
    <xf numFmtId="0" fontId="3" fillId="3" borderId="35" xfId="0" applyFont="1" applyFill="1" applyBorder="1" applyAlignment="1" applyProtection="1">
      <alignment horizontal="center" vertical="top" wrapText="1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0" fontId="3" fillId="3" borderId="15" xfId="0" applyFont="1" applyFill="1" applyBorder="1" applyAlignment="1" applyProtection="1">
      <alignment horizontal="center" vertical="top" wrapText="1"/>
      <protection hidden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9" fillId="3" borderId="1" xfId="0" applyFont="1" applyFill="1" applyBorder="1" applyAlignment="1" applyProtection="1">
      <alignment horizontal="left" vertical="center" wrapText="1"/>
      <protection hidden="1"/>
    </xf>
    <xf numFmtId="0" fontId="11" fillId="3" borderId="24" xfId="0" applyFont="1" applyFill="1" applyBorder="1" applyAlignment="1" applyProtection="1">
      <alignment horizontal="center" vertical="center"/>
      <protection hidden="1"/>
    </xf>
    <xf numFmtId="0" fontId="11" fillId="3" borderId="6" xfId="0" applyFont="1" applyFill="1" applyBorder="1" applyAlignment="1" applyProtection="1">
      <alignment horizontal="center" vertical="center"/>
      <protection hidden="1"/>
    </xf>
    <xf numFmtId="0" fontId="11" fillId="3" borderId="21" xfId="0" applyFont="1" applyFill="1" applyBorder="1" applyAlignment="1" applyProtection="1">
      <alignment horizontal="center" vertical="center"/>
      <protection hidden="1"/>
    </xf>
    <xf numFmtId="0" fontId="11" fillId="3" borderId="7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2" fontId="1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3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>
      <alignment horizontal="center" vertical="top"/>
      <protection hidden="1"/>
    </xf>
    <xf numFmtId="0" fontId="7" fillId="3" borderId="15" xfId="0" applyFont="1" applyFill="1" applyBorder="1" applyAlignment="1" applyProtection="1">
      <alignment horizontal="center" vertical="top"/>
      <protection hidden="1"/>
    </xf>
    <xf numFmtId="0" fontId="2" fillId="3" borderId="21" xfId="0" applyNumberFormat="1" applyFont="1" applyFill="1" applyBorder="1" applyAlignment="1" applyProtection="1">
      <alignment horizontal="center" wrapText="1"/>
      <protection hidden="1"/>
    </xf>
    <xf numFmtId="0" fontId="2" fillId="3" borderId="7" xfId="0" applyNumberFormat="1" applyFont="1" applyFill="1" applyBorder="1" applyAlignment="1" applyProtection="1">
      <alignment horizontal="center" wrapText="1"/>
      <protection hidden="1"/>
    </xf>
    <xf numFmtId="0" fontId="2" fillId="3" borderId="36" xfId="0" applyNumberFormat="1" applyFont="1" applyFill="1" applyBorder="1" applyAlignment="1" applyProtection="1">
      <alignment horizontal="center" wrapText="1"/>
      <protection hidden="1"/>
    </xf>
    <xf numFmtId="0" fontId="7" fillId="3" borderId="4" xfId="0" applyFont="1" applyFill="1" applyBorder="1" applyAlignment="1" applyProtection="1">
      <alignment horizontal="center" wrapText="1"/>
      <protection hidden="1"/>
    </xf>
    <xf numFmtId="0" fontId="7" fillId="3" borderId="2" xfId="0" applyFont="1" applyFill="1" applyBorder="1" applyAlignment="1" applyProtection="1">
      <alignment horizontal="center" wrapText="1"/>
      <protection hidden="1"/>
    </xf>
    <xf numFmtId="0" fontId="7" fillId="3" borderId="3" xfId="0" applyFont="1" applyFill="1" applyBorder="1" applyAlignment="1" applyProtection="1">
      <alignment horizontal="center" wrapText="1"/>
      <protection hidden="1"/>
    </xf>
    <xf numFmtId="0" fontId="0" fillId="3" borderId="24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2" fillId="3" borderId="21" xfId="0" applyFont="1" applyFill="1" applyBorder="1" applyAlignment="1" applyProtection="1">
      <alignment horizontal="center" wrapText="1"/>
      <protection hidden="1"/>
    </xf>
    <xf numFmtId="0" fontId="2" fillId="3" borderId="7" xfId="0" applyFont="1" applyFill="1" applyBorder="1" applyAlignment="1" applyProtection="1">
      <alignment horizontal="center" wrapText="1"/>
      <protection hidden="1"/>
    </xf>
    <xf numFmtId="0" fontId="2" fillId="3" borderId="36" xfId="0" applyFont="1" applyFill="1" applyBorder="1" applyAlignment="1" applyProtection="1">
      <alignment horizontal="center" wrapText="1"/>
      <protection hidden="1"/>
    </xf>
    <xf numFmtId="0" fontId="7" fillId="3" borderId="6" xfId="0" applyFont="1" applyFill="1" applyBorder="1" applyAlignment="1" applyProtection="1">
      <alignment horizontal="center" vertical="top"/>
      <protection hidden="1"/>
    </xf>
    <xf numFmtId="0" fontId="1" fillId="4" borderId="4" xfId="0" applyFont="1" applyFill="1" applyBorder="1" applyAlignment="1" applyProtection="1">
      <alignment horizontal="center" vertical="center" wrapText="1"/>
      <protection hidden="1"/>
    </xf>
    <xf numFmtId="0" fontId="37" fillId="3" borderId="0" xfId="0" applyFont="1" applyFill="1" applyBorder="1" applyAlignment="1" applyProtection="1">
      <alignment horizontal="center" vertical="center" wrapText="1"/>
      <protection hidden="1"/>
    </xf>
    <xf numFmtId="0" fontId="7" fillId="3" borderId="35" xfId="0" applyFont="1" applyFill="1" applyBorder="1" applyAlignment="1" applyProtection="1">
      <alignment horizontal="right" vertical="center" wrapText="1"/>
      <protection hidden="1"/>
    </xf>
    <xf numFmtId="0" fontId="7" fillId="3" borderId="15" xfId="0" applyFont="1" applyFill="1" applyBorder="1" applyAlignment="1" applyProtection="1">
      <alignment horizontal="right" vertical="center" wrapText="1"/>
      <protection hidden="1"/>
    </xf>
    <xf numFmtId="0" fontId="1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horizontal="left" vertical="center" wrapText="1"/>
      <protection hidden="1"/>
    </xf>
    <xf numFmtId="0" fontId="0" fillId="0" borderId="3" xfId="0" applyBorder="1" applyAlignment="1" applyProtection="1">
      <alignment horizontal="left" vertical="center" wrapText="1"/>
      <protection hidden="1"/>
    </xf>
    <xf numFmtId="0" fontId="1" fillId="3" borderId="4" xfId="0" applyFont="1" applyFill="1" applyBorder="1" applyAlignment="1" applyProtection="1">
      <alignment horizontal="center" vertical="distributed"/>
      <protection hidden="1"/>
    </xf>
    <xf numFmtId="0" fontId="1" fillId="3" borderId="2" xfId="0" applyFont="1" applyFill="1" applyBorder="1" applyAlignment="1" applyProtection="1">
      <alignment horizontal="center" vertical="distributed"/>
      <protection hidden="1"/>
    </xf>
    <xf numFmtId="0" fontId="1" fillId="3" borderId="3" xfId="0" applyFont="1" applyFill="1" applyBorder="1" applyAlignment="1" applyProtection="1">
      <alignment horizontal="center" vertical="distributed"/>
      <protection hidden="1"/>
    </xf>
    <xf numFmtId="0" fontId="11" fillId="11" borderId="0" xfId="0" applyNumberFormat="1" applyFont="1" applyFill="1" applyAlignment="1" applyProtection="1">
      <alignment horizontal="center" wrapText="1"/>
      <protection hidden="1"/>
    </xf>
    <xf numFmtId="0" fontId="11" fillId="11" borderId="7" xfId="0" applyNumberFormat="1" applyFont="1" applyFill="1" applyBorder="1" applyAlignment="1" applyProtection="1">
      <alignment horizontal="center" wrapText="1"/>
      <protection hidden="1"/>
    </xf>
    <xf numFmtId="0" fontId="3" fillId="11" borderId="6" xfId="0" applyNumberFormat="1" applyFont="1" applyFill="1" applyBorder="1" applyAlignment="1" applyProtection="1">
      <alignment horizontal="center" vertical="center"/>
      <protection hidden="1"/>
    </xf>
    <xf numFmtId="0" fontId="1" fillId="11" borderId="0" xfId="0" applyNumberFormat="1" applyFont="1" applyFill="1" applyBorder="1" applyAlignment="1" applyProtection="1">
      <alignment horizontal="center"/>
      <protection hidden="1"/>
    </xf>
    <xf numFmtId="0" fontId="3" fillId="11" borderId="6" xfId="0" applyNumberFormat="1" applyFont="1" applyFill="1" applyBorder="1" applyAlignment="1" applyProtection="1">
      <alignment horizontal="center"/>
      <protection hidden="1"/>
    </xf>
    <xf numFmtId="0" fontId="4" fillId="11" borderId="0" xfId="0" applyNumberFormat="1" applyFont="1" applyFill="1" applyBorder="1" applyAlignment="1" applyProtection="1">
      <alignment horizontal="left"/>
      <protection hidden="1"/>
    </xf>
    <xf numFmtId="0" fontId="11" fillId="3" borderId="35" xfId="0" applyFont="1" applyFill="1" applyBorder="1" applyAlignment="1" applyProtection="1">
      <alignment horizontal="right" vertical="center"/>
      <protection hidden="1"/>
    </xf>
    <xf numFmtId="0" fontId="11" fillId="3" borderId="0" xfId="0" applyFont="1" applyFill="1" applyBorder="1" applyAlignment="1" applyProtection="1">
      <alignment horizontal="right" vertical="center"/>
      <protection hidden="1"/>
    </xf>
    <xf numFmtId="0" fontId="11" fillId="3" borderId="15" xfId="0" applyFont="1" applyFill="1" applyBorder="1" applyAlignment="1" applyProtection="1">
      <alignment horizontal="right" vertical="center"/>
      <protection hidden="1"/>
    </xf>
    <xf numFmtId="0" fontId="3" fillId="3" borderId="24" xfId="0" applyFont="1" applyFill="1" applyBorder="1" applyAlignment="1" applyProtection="1">
      <alignment horizontal="center" wrapText="1"/>
      <protection hidden="1"/>
    </xf>
    <xf numFmtId="0" fontId="3" fillId="3" borderId="6" xfId="0" applyFont="1" applyFill="1" applyBorder="1" applyAlignment="1" applyProtection="1">
      <alignment horizontal="center" wrapText="1"/>
      <protection hidden="1"/>
    </xf>
    <xf numFmtId="0" fontId="3" fillId="3" borderId="25" xfId="0" applyFont="1" applyFill="1" applyBorder="1" applyAlignment="1" applyProtection="1">
      <alignment horizontal="center" wrapText="1"/>
      <protection hidden="1"/>
    </xf>
    <xf numFmtId="0" fontId="2" fillId="3" borderId="4" xfId="0" applyFont="1" applyFill="1" applyBorder="1" applyAlignment="1" applyProtection="1">
      <alignment horizontal="center" wrapText="1"/>
      <protection hidden="1"/>
    </xf>
    <xf numFmtId="0" fontId="2" fillId="3" borderId="2" xfId="0" applyFont="1" applyFill="1" applyBorder="1" applyAlignment="1" applyProtection="1">
      <alignment horizontal="center" wrapText="1"/>
      <protection hidden="1"/>
    </xf>
    <xf numFmtId="0" fontId="2" fillId="3" borderId="3" xfId="0" applyFont="1" applyFill="1" applyBorder="1" applyAlignment="1" applyProtection="1">
      <alignment horizontal="center" wrapText="1"/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217" fontId="2" fillId="3" borderId="7" xfId="0" applyNumberFormat="1" applyFont="1" applyFill="1" applyBorder="1" applyAlignment="1" applyProtection="1">
      <alignment horizontal="center" wrapText="1"/>
      <protection hidden="1"/>
    </xf>
    <xf numFmtId="217" fontId="2" fillId="3" borderId="36" xfId="0" applyNumberFormat="1" applyFont="1" applyFill="1" applyBorder="1" applyAlignment="1" applyProtection="1">
      <alignment horizontal="center" wrapText="1"/>
      <protection hidden="1"/>
    </xf>
    <xf numFmtId="0" fontId="6" fillId="3" borderId="35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22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11" fillId="3" borderId="15" xfId="0" applyFont="1" applyFill="1" applyBorder="1" applyAlignment="1" applyProtection="1">
      <alignment horizontal="center" vertical="center"/>
      <protection hidden="1"/>
    </xf>
    <xf numFmtId="0" fontId="11" fillId="3" borderId="35" xfId="0" applyFont="1" applyFill="1" applyBorder="1" applyAlignment="1" applyProtection="1">
      <alignment horizontal="right" vertical="center" wrapText="1"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15" xfId="0" applyFill="1" applyBorder="1" applyAlignment="1" applyProtection="1">
      <alignment/>
      <protection hidden="1"/>
    </xf>
    <xf numFmtId="192" fontId="0" fillId="4" borderId="4" xfId="0" applyNumberFormat="1" applyFont="1" applyFill="1" applyBorder="1" applyAlignment="1" applyProtection="1">
      <alignment horizontal="center" vertical="center" wrapText="1"/>
      <protection hidden="1"/>
    </xf>
    <xf numFmtId="192" fontId="0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35" xfId="0" applyFont="1" applyFill="1" applyBorder="1" applyAlignment="1" applyProtection="1">
      <alignment horizontal="right" vertical="center" wrapText="1"/>
      <protection hidden="1"/>
    </xf>
    <xf numFmtId="0" fontId="7" fillId="3" borderId="15" xfId="0" applyFont="1" applyFill="1" applyBorder="1" applyAlignment="1" applyProtection="1">
      <alignment horizontal="right" vertical="center" wrapText="1"/>
      <protection hidden="1"/>
    </xf>
    <xf numFmtId="192" fontId="1" fillId="4" borderId="4" xfId="0" applyNumberFormat="1" applyFont="1" applyFill="1" applyBorder="1" applyAlignment="1" applyProtection="1">
      <alignment horizontal="center" vertical="center" wrapText="1"/>
      <protection hidden="1"/>
    </xf>
    <xf numFmtId="192" fontId="1" fillId="4" borderId="3" xfId="0" applyNumberFormat="1" applyFont="1" applyFill="1" applyBorder="1" applyAlignment="1" applyProtection="1">
      <alignment horizontal="center" vertical="center" wrapText="1"/>
      <protection hidden="1"/>
    </xf>
    <xf numFmtId="192" fontId="1" fillId="4" borderId="4" xfId="0" applyNumberFormat="1" applyFont="1" applyFill="1" applyBorder="1" applyAlignment="1" applyProtection="1">
      <alignment horizontal="center" vertical="center" wrapText="1"/>
      <protection hidden="1"/>
    </xf>
    <xf numFmtId="192" fontId="1" fillId="4" borderId="3" xfId="0" applyNumberFormat="1" applyFont="1" applyFill="1" applyBorder="1" applyAlignment="1" applyProtection="1">
      <alignment horizontal="center" vertical="center" wrapText="1"/>
      <protection hidden="1"/>
    </xf>
    <xf numFmtId="218" fontId="11" fillId="3" borderId="35" xfId="0" applyFont="1" applyFill="1" applyBorder="1" applyAlignment="1" applyProtection="1">
      <alignment horizontal="right" vertical="center" wrapText="1"/>
      <protection hidden="1"/>
    </xf>
    <xf numFmtId="218" fontId="11" fillId="3" borderId="15" xfId="0" applyFont="1" applyFill="1" applyBorder="1" applyAlignment="1" applyProtection="1">
      <alignment horizontal="right" vertical="center" wrapText="1"/>
      <protection hidden="1"/>
    </xf>
    <xf numFmtId="192" fontId="11" fillId="3" borderId="35" xfId="0" applyNumberFormat="1" applyFont="1" applyFill="1" applyBorder="1" applyAlignment="1" applyProtection="1">
      <alignment horizontal="right" vertical="center" wrapText="1"/>
      <protection hidden="1"/>
    </xf>
    <xf numFmtId="192" fontId="11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1" fillId="5" borderId="62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63" xfId="0" applyFont="1" applyFill="1" applyBorder="1" applyAlignment="1" applyProtection="1">
      <alignment horizontal="center" vertical="center"/>
      <protection hidden="1"/>
    </xf>
    <xf numFmtId="0" fontId="1" fillId="5" borderId="64" xfId="0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1" fillId="5" borderId="16" xfId="0" applyFont="1" applyFill="1" applyBorder="1" applyAlignment="1" applyProtection="1">
      <alignment horizontal="center" vertical="center"/>
      <protection hidden="1"/>
    </xf>
    <xf numFmtId="0" fontId="1" fillId="5" borderId="65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1" fillId="5" borderId="66" xfId="0" applyFont="1" applyFill="1" applyBorder="1" applyAlignment="1" applyProtection="1">
      <alignment horizontal="center" vertical="center"/>
      <protection hidden="1"/>
    </xf>
    <xf numFmtId="0" fontId="1" fillId="5" borderId="52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0" fontId="1" fillId="5" borderId="67" xfId="0" applyFont="1" applyFill="1" applyBorder="1" applyAlignment="1" applyProtection="1">
      <alignment horizontal="center" vertical="center"/>
      <protection hidden="1"/>
    </xf>
    <xf numFmtId="192" fontId="1" fillId="0" borderId="68" xfId="0" applyNumberFormat="1" applyFont="1" applyFill="1" applyBorder="1" applyAlignment="1" applyProtection="1">
      <alignment horizontal="center" vertical="center" wrapText="1"/>
      <protection hidden="1"/>
    </xf>
    <xf numFmtId="192" fontId="1" fillId="0" borderId="6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 applyProtection="1">
      <alignment horizontal="center" vertical="center" wrapText="1"/>
      <protection hidden="1"/>
    </xf>
    <xf numFmtId="192" fontId="0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20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 vertical="center" wrapText="1"/>
      <protection hidden="1"/>
    </xf>
    <xf numFmtId="0" fontId="0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 applyProtection="1">
      <alignment horizontal="center" vertical="center" wrapText="1"/>
      <protection hidden="1"/>
    </xf>
    <xf numFmtId="2" fontId="1" fillId="9" borderId="5" xfId="0" applyNumberFormat="1" applyFont="1" applyFill="1" applyBorder="1" applyAlignment="1" applyProtection="1">
      <alignment horizontal="center" vertical="center"/>
      <protection hidden="1"/>
    </xf>
    <xf numFmtId="2" fontId="1" fillId="9" borderId="20" xfId="0" applyNumberFormat="1" applyFont="1" applyFill="1" applyBorder="1" applyAlignment="1" applyProtection="1">
      <alignment horizontal="center" vertic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0" fontId="11" fillId="4" borderId="36" xfId="0" applyFont="1" applyFill="1" applyBorder="1" applyAlignment="1" applyProtection="1">
      <alignment horizontal="center"/>
      <protection hidden="1"/>
    </xf>
    <xf numFmtId="0" fontId="11" fillId="4" borderId="20" xfId="0" applyFont="1" applyFill="1" applyBorder="1" applyAlignment="1" applyProtection="1">
      <alignment horizontal="center"/>
      <protection hidden="1"/>
    </xf>
    <xf numFmtId="192" fontId="6" fillId="0" borderId="68" xfId="0" applyNumberFormat="1" applyFont="1" applyFill="1" applyBorder="1" applyAlignment="1" applyProtection="1">
      <alignment horizontal="center" vertical="center" wrapText="1"/>
      <protection hidden="1"/>
    </xf>
    <xf numFmtId="192" fontId="6" fillId="0" borderId="69" xfId="0" applyNumberFormat="1" applyFont="1" applyFill="1" applyBorder="1" applyAlignment="1" applyProtection="1">
      <alignment horizontal="center" vertical="center" wrapText="1"/>
      <protection hidden="1"/>
    </xf>
    <xf numFmtId="192" fontId="0" fillId="4" borderId="5" xfId="0" applyNumberFormat="1" applyFont="1" applyFill="1" applyBorder="1" applyAlignment="1" applyProtection="1">
      <alignment horizontal="center" vertical="center" wrapText="1"/>
      <protection hidden="1"/>
    </xf>
    <xf numFmtId="192" fontId="0" fillId="4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7" xfId="0" applyFont="1" applyFill="1" applyBorder="1" applyAlignment="1" applyProtection="1">
      <alignment horizontal="center" vertical="center" wrapText="1"/>
      <protection hidden="1"/>
    </xf>
    <xf numFmtId="192" fontId="0" fillId="0" borderId="70" xfId="0" applyNumberFormat="1" applyFont="1" applyFill="1" applyBorder="1" applyAlignment="1" applyProtection="1">
      <alignment horizontal="left" vertical="center" wrapText="1"/>
      <protection hidden="1"/>
    </xf>
    <xf numFmtId="192" fontId="0" fillId="0" borderId="71" xfId="0" applyNumberFormat="1" applyFont="1" applyFill="1" applyBorder="1" applyAlignment="1" applyProtection="1">
      <alignment horizontal="left" vertical="center" wrapText="1"/>
      <protection hidden="1"/>
    </xf>
    <xf numFmtId="0" fontId="1" fillId="7" borderId="4" xfId="0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 wrapText="1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4" fillId="5" borderId="9" xfId="0" applyFont="1" applyFill="1" applyBorder="1" applyAlignment="1" applyProtection="1">
      <alignment horizontal="center" vertical="center" wrapText="1"/>
      <protection hidden="1"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0" fontId="1" fillId="6" borderId="52" xfId="0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67" xfId="0" applyFont="1" applyFill="1" applyBorder="1" applyAlignment="1" applyProtection="1">
      <alignment horizontal="center"/>
      <protection hidden="1"/>
    </xf>
    <xf numFmtId="0" fontId="1" fillId="6" borderId="18" xfId="0" applyFont="1" applyFill="1" applyBorder="1" applyAlignment="1" applyProtection="1">
      <alignment horizontal="left" vertical="center" wrapText="1"/>
      <protection hidden="1"/>
    </xf>
    <xf numFmtId="0" fontId="1" fillId="6" borderId="22" xfId="0" applyFont="1" applyFill="1" applyBorder="1" applyAlignment="1" applyProtection="1">
      <alignment horizontal="left" vertical="center" wrapText="1"/>
      <protection hidden="1"/>
    </xf>
    <xf numFmtId="2" fontId="1" fillId="9" borderId="5" xfId="0" applyNumberFormat="1" applyFont="1" applyFill="1" applyBorder="1" applyAlignment="1" applyProtection="1">
      <alignment horizontal="center" vertical="center" wrapText="1"/>
      <protection hidden="1"/>
    </xf>
    <xf numFmtId="2" fontId="1" fillId="9" borderId="23" xfId="0" applyNumberFormat="1" applyFont="1" applyFill="1" applyBorder="1" applyAlignment="1" applyProtection="1">
      <alignment horizontal="center" vertical="center" wrapText="1"/>
      <protection hidden="1"/>
    </xf>
    <xf numFmtId="2" fontId="1" fillId="9" borderId="20" xfId="0" applyNumberFormat="1" applyFont="1" applyFill="1" applyBorder="1" applyAlignment="1" applyProtection="1">
      <alignment horizontal="center" vertical="center" wrapText="1"/>
      <protection hidden="1"/>
    </xf>
    <xf numFmtId="2" fontId="1" fillId="9" borderId="5" xfId="0" applyNumberFormat="1" applyFont="1" applyFill="1" applyBorder="1" applyAlignment="1" applyProtection="1">
      <alignment horizontal="center"/>
      <protection hidden="1"/>
    </xf>
    <xf numFmtId="2" fontId="1" fillId="9" borderId="20" xfId="0" applyNumberFormat="1" applyFont="1" applyFill="1" applyBorder="1" applyAlignment="1" applyProtection="1">
      <alignment horizontal="center"/>
      <protection hidden="1"/>
    </xf>
    <xf numFmtId="0" fontId="0" fillId="0" borderId="2" xfId="0" applyFont="1" applyFill="1" applyBorder="1" applyAlignment="1" applyProtection="1">
      <alignment horizontal="center"/>
      <protection hidden="1"/>
    </xf>
    <xf numFmtId="0" fontId="0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4" borderId="1" xfId="0" applyFont="1" applyFill="1" applyBorder="1" applyAlignment="1" applyProtection="1">
      <alignment horizontal="center" vertical="center"/>
      <protection hidden="1"/>
    </xf>
    <xf numFmtId="192" fontId="1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2" xfId="0" applyFont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6" fillId="5" borderId="5" xfId="0" applyFont="1" applyFill="1" applyBorder="1" applyAlignment="1" applyProtection="1">
      <alignment horizontal="center" vertical="center" wrapText="1"/>
      <protection hidden="1"/>
    </xf>
    <xf numFmtId="0" fontId="6" fillId="5" borderId="23" xfId="0" applyFont="1" applyFill="1" applyBorder="1" applyAlignment="1" applyProtection="1">
      <alignment horizontal="center" vertical="center" wrapText="1"/>
      <protection hidden="1"/>
    </xf>
    <xf numFmtId="0" fontId="6" fillId="5" borderId="72" xfId="0" applyFont="1" applyFill="1" applyBorder="1" applyAlignment="1" applyProtection="1">
      <alignment horizontal="center" vertical="center" wrapText="1"/>
      <protection hidden="1"/>
    </xf>
    <xf numFmtId="192" fontId="0" fillId="0" borderId="4" xfId="0" applyNumberFormat="1" applyFont="1" applyFill="1" applyBorder="1" applyAlignment="1" applyProtection="1">
      <alignment horizontal="center" vertical="center" wrapText="1"/>
      <protection hidden="1"/>
    </xf>
    <xf numFmtId="192" fontId="0" fillId="8" borderId="5" xfId="0" applyNumberFormat="1" applyFont="1" applyFill="1" applyBorder="1" applyAlignment="1" applyProtection="1">
      <alignment horizontal="center" vertical="center" wrapText="1"/>
      <protection hidden="1"/>
    </xf>
    <xf numFmtId="192" fontId="0" fillId="8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7" borderId="5" xfId="0" applyNumberFormat="1" applyFont="1" applyFill="1" applyBorder="1" applyAlignment="1" applyProtection="1">
      <alignment horizontal="center" vertical="center" wrapText="1"/>
      <protection hidden="1"/>
    </xf>
    <xf numFmtId="2" fontId="0" fillId="7" borderId="23" xfId="0" applyNumberFormat="1" applyFont="1" applyFill="1" applyBorder="1" applyAlignment="1" applyProtection="1">
      <alignment horizontal="center" vertical="center" wrapText="1"/>
      <protection hidden="1"/>
    </xf>
    <xf numFmtId="2" fontId="0" fillId="7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10" borderId="4" xfId="0" applyFont="1" applyFill="1" applyBorder="1" applyAlignment="1" applyProtection="1">
      <alignment horizontal="center"/>
      <protection hidden="1"/>
    </xf>
    <xf numFmtId="0" fontId="1" fillId="10" borderId="2" xfId="0" applyFont="1" applyFill="1" applyBorder="1" applyAlignment="1" applyProtection="1">
      <alignment horizontal="center"/>
      <protection hidden="1"/>
    </xf>
    <xf numFmtId="0" fontId="1" fillId="10" borderId="3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0" fontId="0" fillId="10" borderId="5" xfId="0" applyFont="1" applyFill="1" applyBorder="1" applyAlignment="1" applyProtection="1">
      <alignment horizontal="center" vertical="center" wrapText="1"/>
      <protection hidden="1"/>
    </xf>
    <xf numFmtId="0" fontId="0" fillId="10" borderId="23" xfId="0" applyFont="1" applyFill="1" applyBorder="1" applyAlignment="1" applyProtection="1">
      <alignment horizontal="center" vertical="center" wrapText="1"/>
      <protection hidden="1"/>
    </xf>
    <xf numFmtId="0" fontId="0" fillId="9" borderId="5" xfId="0" applyFont="1" applyFill="1" applyBorder="1" applyAlignment="1" applyProtection="1">
      <alignment horizontal="center" vertical="center" wrapText="1"/>
      <protection hidden="1"/>
    </xf>
    <xf numFmtId="0" fontId="0" fillId="9" borderId="20" xfId="0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1">
    <dxf>
      <font>
        <b/>
        <i val="0"/>
      </font>
      <fill>
        <patternFill>
          <bgColor rgb="FF33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valuacion%20Anual%20DG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valuacion%20Anual%20D%20&#193;RE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valuaci&#243;n%20Anual%20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CIFM"/>
      <sheetName val="ACT.EXT."/>
      <sheetName val="vcai-SUPERIOR"/>
      <sheetName val="eap-SUP-DESARROLLO"/>
      <sheetName val="vcai-CAPACITACIÓN"/>
      <sheetName val="vcai-3° EVALUADOR"/>
      <sheetName val="VCCOR"/>
      <sheetName val="vcai-AUTO"/>
      <sheetName val="APOR.DEST."/>
      <sheetName val="Resumen personal"/>
      <sheetName val="tablas de calculo"/>
    </sheetNames>
    <sheetDataSet>
      <sheetData sheetId="10">
        <row r="46">
          <cell r="AB46" t="b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Colectivas"/>
      <sheetName val="APOR.DEST."/>
      <sheetName val="eap-AUTO"/>
      <sheetName val="tablas de calculo"/>
      <sheetName val="Resumen personal"/>
    </sheetNames>
    <sheetDataSet>
      <sheetData sheetId="9">
        <row r="1">
          <cell r="BH1" t="b">
            <v>1</v>
          </cell>
        </row>
        <row r="29">
          <cell r="K29" t="b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CIFM"/>
      <sheetName val="ACT.EXT."/>
      <sheetName val="vcai-SUPERIOR"/>
      <sheetName val="vcai-DESARROLLO"/>
      <sheetName val="vcai-CAPACITACION"/>
      <sheetName val="vcai-3°EVALUADOR"/>
      <sheetName val="VCCOGR"/>
      <sheetName val="vcai-AUTO"/>
      <sheetName val="APOR.DEST."/>
      <sheetName val="Resumen personal"/>
      <sheetName val="tablas de calculo"/>
    </sheetNames>
    <sheetDataSet>
      <sheetData sheetId="10">
        <row r="46">
          <cell r="AI46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BJ138"/>
  <sheetViews>
    <sheetView showGridLines="0" tabSelected="1" zoomScale="74" zoomScaleNormal="74" zoomScaleSheetLayoutView="50" workbookViewId="0" topLeftCell="A1">
      <selection activeCell="A1" sqref="A1"/>
    </sheetView>
  </sheetViews>
  <sheetFormatPr defaultColWidth="11.421875" defaultRowHeight="14.25" customHeight="1" zeroHeight="1"/>
  <cols>
    <col min="1" max="1" width="1.7109375" style="299" customWidth="1"/>
    <col min="2" max="2" width="16.00390625" style="1" customWidth="1"/>
    <col min="3" max="3" width="8.421875" style="1" customWidth="1"/>
    <col min="4" max="4" width="13.7109375" style="1" customWidth="1"/>
    <col min="5" max="5" width="17.8515625" style="1" customWidth="1"/>
    <col min="6" max="6" width="11.00390625" style="1" customWidth="1"/>
    <col min="7" max="7" width="25.140625" style="1" customWidth="1"/>
    <col min="8" max="8" width="24.57421875" style="1" customWidth="1"/>
    <col min="9" max="9" width="27.421875" style="1" customWidth="1"/>
    <col min="10" max="10" width="25.140625" style="1" customWidth="1"/>
    <col min="11" max="11" width="17.140625" style="1" customWidth="1"/>
    <col min="12" max="12" width="1.7109375" style="303" customWidth="1"/>
    <col min="13" max="255" width="11.421875" style="29" hidden="1" customWidth="1"/>
    <col min="256" max="16384" width="14.421875" style="29" hidden="1" customWidth="1"/>
  </cols>
  <sheetData>
    <row r="1" spans="2:11" ht="3" customHeight="1"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62" s="262" customFormat="1" ht="17.25" customHeight="1">
      <c r="A2" s="299"/>
      <c r="B2" s="639" t="s">
        <v>306</v>
      </c>
      <c r="C2" s="640"/>
      <c r="D2" s="640"/>
      <c r="E2" s="640"/>
      <c r="F2" s="640"/>
      <c r="G2" s="640"/>
      <c r="H2" s="640"/>
      <c r="I2" s="640"/>
      <c r="J2" s="640"/>
      <c r="K2" s="638"/>
      <c r="L2" s="304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</row>
    <row r="3" spans="1:62" s="262" customFormat="1" ht="3" customHeight="1">
      <c r="A3" s="299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04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</row>
    <row r="4" spans="1:62" s="262" customFormat="1" ht="30" customHeight="1">
      <c r="A4" s="299"/>
      <c r="B4" s="685"/>
      <c r="C4" s="686"/>
      <c r="D4" s="686"/>
      <c r="E4" s="687"/>
      <c r="F4" s="341"/>
      <c r="G4" s="589"/>
      <c r="H4" s="342"/>
      <c r="I4" s="590"/>
      <c r="J4" s="342"/>
      <c r="K4" s="334"/>
      <c r="L4" s="304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</row>
    <row r="5" spans="1:62" s="262" customFormat="1" ht="12" customHeight="1">
      <c r="A5" s="299"/>
      <c r="B5" s="637" t="s">
        <v>269</v>
      </c>
      <c r="C5" s="636"/>
      <c r="D5" s="636"/>
      <c r="E5" s="636"/>
      <c r="F5" s="333"/>
      <c r="G5" s="339" t="s">
        <v>270</v>
      </c>
      <c r="H5" s="338"/>
      <c r="I5" s="339" t="s">
        <v>271</v>
      </c>
      <c r="J5" s="338"/>
      <c r="K5" s="340" t="s">
        <v>272</v>
      </c>
      <c r="L5" s="304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</row>
    <row r="6" spans="1:62" s="262" customFormat="1" ht="46.5" customHeight="1">
      <c r="A6" s="299"/>
      <c r="B6" s="712"/>
      <c r="C6" s="713"/>
      <c r="D6" s="713"/>
      <c r="E6" s="714"/>
      <c r="F6" s="335"/>
      <c r="G6" s="716"/>
      <c r="H6" s="713"/>
      <c r="I6" s="713"/>
      <c r="J6" s="713"/>
      <c r="K6" s="715"/>
      <c r="L6" s="304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</row>
    <row r="7" spans="1:62" s="262" customFormat="1" ht="10.5" customHeight="1">
      <c r="A7" s="299"/>
      <c r="B7" s="637" t="s">
        <v>273</v>
      </c>
      <c r="C7" s="636"/>
      <c r="D7" s="636"/>
      <c r="E7" s="636"/>
      <c r="F7" s="333"/>
      <c r="G7" s="717" t="s">
        <v>274</v>
      </c>
      <c r="H7" s="717"/>
      <c r="I7" s="717"/>
      <c r="J7" s="717"/>
      <c r="K7" s="718"/>
      <c r="L7" s="304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</row>
    <row r="8" spans="1:62" s="262" customFormat="1" ht="30" customHeight="1">
      <c r="A8" s="299"/>
      <c r="B8" s="712"/>
      <c r="C8" s="713"/>
      <c r="D8" s="713"/>
      <c r="E8" s="713"/>
      <c r="F8" s="713"/>
      <c r="G8" s="713"/>
      <c r="H8" s="713"/>
      <c r="I8" s="713"/>
      <c r="J8" s="713"/>
      <c r="K8" s="715"/>
      <c r="L8" s="304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</row>
    <row r="9" spans="1:62" s="262" customFormat="1" ht="10.5" customHeight="1">
      <c r="A9" s="299"/>
      <c r="B9" s="635" t="s">
        <v>275</v>
      </c>
      <c r="C9" s="677"/>
      <c r="D9" s="677"/>
      <c r="E9" s="677"/>
      <c r="F9" s="677"/>
      <c r="G9" s="677"/>
      <c r="H9" s="677"/>
      <c r="I9" s="677"/>
      <c r="J9" s="677"/>
      <c r="K9" s="678"/>
      <c r="L9" s="304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</row>
    <row r="10" spans="1:62" s="262" customFormat="1" ht="30" customHeight="1">
      <c r="A10" s="299"/>
      <c r="B10" s="679"/>
      <c r="C10" s="680"/>
      <c r="D10" s="680"/>
      <c r="E10" s="680"/>
      <c r="F10" s="680"/>
      <c r="G10" s="680"/>
      <c r="H10" s="680"/>
      <c r="I10" s="680"/>
      <c r="J10" s="680"/>
      <c r="K10" s="681"/>
      <c r="L10" s="304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</row>
    <row r="11" spans="1:62" s="262" customFormat="1" ht="10.5" customHeight="1">
      <c r="A11" s="299"/>
      <c r="B11" s="682" t="s">
        <v>276</v>
      </c>
      <c r="C11" s="683"/>
      <c r="D11" s="683"/>
      <c r="E11" s="683"/>
      <c r="F11" s="683"/>
      <c r="G11" s="683"/>
      <c r="H11" s="683"/>
      <c r="I11" s="683"/>
      <c r="J11" s="683"/>
      <c r="K11" s="684"/>
      <c r="L11" s="304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</row>
    <row r="12" spans="1:62" s="262" customFormat="1" ht="2.25" customHeight="1">
      <c r="A12" s="299"/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04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</row>
    <row r="13" spans="2:12" ht="24.75" customHeight="1">
      <c r="B13" s="703" t="s">
        <v>277</v>
      </c>
      <c r="C13" s="704"/>
      <c r="D13" s="704"/>
      <c r="E13" s="704"/>
      <c r="F13" s="705"/>
      <c r="G13" s="719" t="s">
        <v>19</v>
      </c>
      <c r="H13" s="720"/>
      <c r="I13" s="720"/>
      <c r="J13" s="720"/>
      <c r="K13" s="721"/>
      <c r="L13" s="690"/>
    </row>
    <row r="14" spans="2:12" ht="24.75" customHeight="1">
      <c r="B14" s="709"/>
      <c r="C14" s="710"/>
      <c r="D14" s="710"/>
      <c r="E14" s="710"/>
      <c r="F14" s="711"/>
      <c r="G14" s="370" t="s">
        <v>278</v>
      </c>
      <c r="H14" s="370" t="s">
        <v>14</v>
      </c>
      <c r="I14" s="370" t="s">
        <v>279</v>
      </c>
      <c r="J14" s="370" t="s">
        <v>280</v>
      </c>
      <c r="K14" s="722" t="s">
        <v>86</v>
      </c>
      <c r="L14" s="690"/>
    </row>
    <row r="15" spans="1:12" s="263" customFormat="1" ht="123.75" customHeight="1">
      <c r="A15" s="300"/>
      <c r="B15" s="660"/>
      <c r="C15" s="660"/>
      <c r="D15" s="660"/>
      <c r="E15" s="660"/>
      <c r="F15" s="660"/>
      <c r="G15" s="371" t="s">
        <v>281</v>
      </c>
      <c r="H15" s="623"/>
      <c r="I15" s="623"/>
      <c r="J15" s="624"/>
      <c r="K15" s="723"/>
      <c r="L15" s="305"/>
    </row>
    <row r="16" spans="2:11" ht="21.75" customHeight="1">
      <c r="B16" s="663" t="s">
        <v>17</v>
      </c>
      <c r="C16" s="664"/>
      <c r="D16" s="63"/>
      <c r="E16" s="35" t="s">
        <v>18</v>
      </c>
      <c r="F16" s="296"/>
      <c r="G16" s="23"/>
      <c r="H16" s="23"/>
      <c r="I16" s="23"/>
      <c r="J16" s="23"/>
      <c r="K16" s="23"/>
    </row>
    <row r="17" spans="2:11" ht="24.75" customHeight="1">
      <c r="B17" s="703" t="s">
        <v>282</v>
      </c>
      <c r="C17" s="704"/>
      <c r="D17" s="704"/>
      <c r="E17" s="704"/>
      <c r="F17" s="705"/>
      <c r="G17" s="719" t="s">
        <v>19</v>
      </c>
      <c r="H17" s="720"/>
      <c r="I17" s="720"/>
      <c r="J17" s="720"/>
      <c r="K17" s="721"/>
    </row>
    <row r="18" spans="2:11" ht="24.75" customHeight="1">
      <c r="B18" s="706"/>
      <c r="C18" s="707"/>
      <c r="D18" s="707"/>
      <c r="E18" s="707"/>
      <c r="F18" s="708"/>
      <c r="G18" s="370" t="s">
        <v>278</v>
      </c>
      <c r="H18" s="370" t="s">
        <v>14</v>
      </c>
      <c r="I18" s="370" t="s">
        <v>279</v>
      </c>
      <c r="J18" s="370" t="s">
        <v>280</v>
      </c>
      <c r="K18" s="722" t="s">
        <v>86</v>
      </c>
    </row>
    <row r="19" spans="2:11" ht="124.5" customHeight="1">
      <c r="B19" s="660"/>
      <c r="C19" s="660"/>
      <c r="D19" s="660"/>
      <c r="E19" s="660"/>
      <c r="F19" s="660"/>
      <c r="G19" s="371" t="s">
        <v>281</v>
      </c>
      <c r="H19" s="623"/>
      <c r="I19" s="623"/>
      <c r="J19" s="624"/>
      <c r="K19" s="723"/>
    </row>
    <row r="20" spans="2:11" ht="21.75" customHeight="1">
      <c r="B20" s="663" t="s">
        <v>17</v>
      </c>
      <c r="C20" s="664"/>
      <c r="D20" s="63"/>
      <c r="E20" s="35" t="s">
        <v>18</v>
      </c>
      <c r="F20" s="296"/>
      <c r="G20" s="23"/>
      <c r="H20" s="23"/>
      <c r="I20" s="23"/>
      <c r="J20" s="23"/>
      <c r="K20" s="297"/>
    </row>
    <row r="21" spans="2:11" ht="24.75" customHeight="1">
      <c r="B21" s="703" t="s">
        <v>283</v>
      </c>
      <c r="C21" s="704"/>
      <c r="D21" s="704"/>
      <c r="E21" s="704"/>
      <c r="F21" s="705"/>
      <c r="G21" s="719" t="s">
        <v>19</v>
      </c>
      <c r="H21" s="720"/>
      <c r="I21" s="720"/>
      <c r="J21" s="720"/>
      <c r="K21" s="721"/>
    </row>
    <row r="22" spans="2:11" ht="24.75" customHeight="1">
      <c r="B22" s="709"/>
      <c r="C22" s="710"/>
      <c r="D22" s="710"/>
      <c r="E22" s="710"/>
      <c r="F22" s="711"/>
      <c r="G22" s="370" t="s">
        <v>278</v>
      </c>
      <c r="H22" s="370" t="s">
        <v>14</v>
      </c>
      <c r="I22" s="370" t="s">
        <v>279</v>
      </c>
      <c r="J22" s="370" t="s">
        <v>280</v>
      </c>
      <c r="K22" s="722" t="s">
        <v>86</v>
      </c>
    </row>
    <row r="23" spans="2:12" ht="123.75" customHeight="1">
      <c r="B23" s="660"/>
      <c r="C23" s="660"/>
      <c r="D23" s="660"/>
      <c r="E23" s="660"/>
      <c r="F23" s="660"/>
      <c r="G23" s="371" t="s">
        <v>281</v>
      </c>
      <c r="H23" s="623"/>
      <c r="I23" s="623"/>
      <c r="J23" s="624"/>
      <c r="K23" s="723"/>
      <c r="L23" s="306"/>
    </row>
    <row r="24" spans="2:11" ht="21.75" customHeight="1">
      <c r="B24" s="663" t="s">
        <v>17</v>
      </c>
      <c r="C24" s="664"/>
      <c r="D24" s="63"/>
      <c r="E24" s="35" t="s">
        <v>18</v>
      </c>
      <c r="F24" s="296"/>
      <c r="G24" s="23"/>
      <c r="H24" s="23"/>
      <c r="I24" s="23"/>
      <c r="J24" s="23"/>
      <c r="K24" s="298"/>
    </row>
    <row r="25" spans="2:11" ht="24.75" customHeight="1">
      <c r="B25" s="703" t="s">
        <v>284</v>
      </c>
      <c r="C25" s="704"/>
      <c r="D25" s="704"/>
      <c r="E25" s="704"/>
      <c r="F25" s="705"/>
      <c r="G25" s="719" t="s">
        <v>19</v>
      </c>
      <c r="H25" s="720"/>
      <c r="I25" s="720"/>
      <c r="J25" s="720"/>
      <c r="K25" s="721"/>
    </row>
    <row r="26" spans="2:11" ht="24.75" customHeight="1">
      <c r="B26" s="709"/>
      <c r="C26" s="710"/>
      <c r="D26" s="710"/>
      <c r="E26" s="710"/>
      <c r="F26" s="711"/>
      <c r="G26" s="370" t="s">
        <v>278</v>
      </c>
      <c r="H26" s="370" t="s">
        <v>14</v>
      </c>
      <c r="I26" s="370" t="s">
        <v>279</v>
      </c>
      <c r="J26" s="370" t="s">
        <v>280</v>
      </c>
      <c r="K26" s="722" t="s">
        <v>86</v>
      </c>
    </row>
    <row r="27" spans="2:12" ht="123.75" customHeight="1">
      <c r="B27" s="660"/>
      <c r="C27" s="660"/>
      <c r="D27" s="660"/>
      <c r="E27" s="660"/>
      <c r="F27" s="660"/>
      <c r="G27" s="371" t="s">
        <v>281</v>
      </c>
      <c r="H27" s="625"/>
      <c r="I27" s="625"/>
      <c r="J27" s="625"/>
      <c r="K27" s="723"/>
      <c r="L27" s="306"/>
    </row>
    <row r="28" spans="2:11" ht="21.75" customHeight="1">
      <c r="B28" s="663" t="s">
        <v>17</v>
      </c>
      <c r="C28" s="664"/>
      <c r="D28" s="63"/>
      <c r="E28" s="35" t="s">
        <v>18</v>
      </c>
      <c r="F28" s="296"/>
      <c r="G28" s="23"/>
      <c r="H28" s="23"/>
      <c r="I28" s="23"/>
      <c r="J28" s="23"/>
      <c r="K28" s="59"/>
    </row>
    <row r="29" spans="2:11" ht="24.75" customHeight="1">
      <c r="B29" s="703" t="s">
        <v>285</v>
      </c>
      <c r="C29" s="704"/>
      <c r="D29" s="704"/>
      <c r="E29" s="704"/>
      <c r="F29" s="705"/>
      <c r="G29" s="719" t="s">
        <v>19</v>
      </c>
      <c r="H29" s="720"/>
      <c r="I29" s="720"/>
      <c r="J29" s="720"/>
      <c r="K29" s="721"/>
    </row>
    <row r="30" spans="2:11" ht="24.75" customHeight="1">
      <c r="B30" s="706"/>
      <c r="C30" s="707"/>
      <c r="D30" s="707"/>
      <c r="E30" s="707"/>
      <c r="F30" s="708"/>
      <c r="G30" s="370" t="s">
        <v>278</v>
      </c>
      <c r="H30" s="370" t="s">
        <v>14</v>
      </c>
      <c r="I30" s="370" t="s">
        <v>279</v>
      </c>
      <c r="J30" s="370" t="s">
        <v>280</v>
      </c>
      <c r="K30" s="722" t="s">
        <v>86</v>
      </c>
    </row>
    <row r="31" spans="2:12" ht="123.75" customHeight="1">
      <c r="B31" s="660"/>
      <c r="C31" s="660"/>
      <c r="D31" s="660"/>
      <c r="E31" s="660"/>
      <c r="F31" s="660"/>
      <c r="G31" s="371" t="s">
        <v>281</v>
      </c>
      <c r="H31" s="625"/>
      <c r="I31" s="625"/>
      <c r="J31" s="625"/>
      <c r="K31" s="723"/>
      <c r="L31" s="306"/>
    </row>
    <row r="32" spans="2:11" ht="21.75" customHeight="1">
      <c r="B32" s="663" t="s">
        <v>17</v>
      </c>
      <c r="C32" s="664"/>
      <c r="D32" s="63"/>
      <c r="E32" s="35" t="s">
        <v>18</v>
      </c>
      <c r="F32" s="296"/>
      <c r="G32" s="23"/>
      <c r="H32" s="23"/>
      <c r="I32" s="23"/>
      <c r="J32" s="23"/>
      <c r="K32" s="59"/>
    </row>
    <row r="33" spans="2:11" ht="3" customHeight="1">
      <c r="B33" s="345"/>
      <c r="C33" s="353"/>
      <c r="D33" s="354"/>
      <c r="E33" s="355"/>
      <c r="F33" s="344"/>
      <c r="G33" s="356"/>
      <c r="H33" s="356"/>
      <c r="I33" s="356"/>
      <c r="J33" s="356"/>
      <c r="K33" s="321"/>
    </row>
    <row r="34" spans="2:11" ht="28.5" customHeight="1">
      <c r="B34" s="344" t="s">
        <v>50</v>
      </c>
      <c r="C34" s="661" t="str">
        <f>'tablas de calculo'!AE1</f>
        <v>0</v>
      </c>
      <c r="D34" s="662"/>
      <c r="E34" s="357">
        <f>SUM(F16,F20,F24,F28,F32)</f>
        <v>0</v>
      </c>
      <c r="F34" s="654"/>
      <c r="G34" s="655"/>
      <c r="H34" s="656"/>
      <c r="I34" s="348"/>
      <c r="J34" s="692"/>
      <c r="K34" s="693"/>
    </row>
    <row r="35" spans="2:11" ht="24" customHeight="1">
      <c r="B35" s="344" t="s">
        <v>51</v>
      </c>
      <c r="C35" s="661" t="str">
        <f>'tablas de calculo'!AE2</f>
        <v>0</v>
      </c>
      <c r="D35" s="662"/>
      <c r="E35" s="348"/>
      <c r="F35" s="698"/>
      <c r="G35" s="699"/>
      <c r="H35" s="700"/>
      <c r="I35" s="348"/>
      <c r="J35" s="694"/>
      <c r="K35" s="695"/>
    </row>
    <row r="36" spans="2:11" ht="24" customHeight="1">
      <c r="B36" s="344" t="s">
        <v>52</v>
      </c>
      <c r="C36" s="661" t="str">
        <f>'tablas de calculo'!AE3</f>
        <v>0</v>
      </c>
      <c r="D36" s="662"/>
      <c r="E36" s="348"/>
      <c r="F36" s="657"/>
      <c r="G36" s="658"/>
      <c r="H36" s="659"/>
      <c r="I36" s="348"/>
      <c r="J36" s="696"/>
      <c r="K36" s="697"/>
    </row>
    <row r="37" spans="2:11" ht="24" customHeight="1">
      <c r="B37" s="344" t="s">
        <v>186</v>
      </c>
      <c r="C37" s="661" t="str">
        <f>'tablas de calculo'!AE4</f>
        <v>0</v>
      </c>
      <c r="D37" s="662"/>
      <c r="E37" s="343"/>
      <c r="F37" s="691" t="s">
        <v>286</v>
      </c>
      <c r="G37" s="691"/>
      <c r="H37" s="691"/>
      <c r="I37" s="348"/>
      <c r="J37" s="642" t="s">
        <v>35</v>
      </c>
      <c r="K37" s="642"/>
    </row>
    <row r="38" spans="1:12" s="259" customFormat="1" ht="24" customHeight="1">
      <c r="A38" s="301"/>
      <c r="B38" s="344" t="s">
        <v>187</v>
      </c>
      <c r="C38" s="661" t="str">
        <f>'tablas de calculo'!AE5</f>
        <v>0</v>
      </c>
      <c r="D38" s="662"/>
      <c r="E38" s="343"/>
      <c r="F38" s="654"/>
      <c r="G38" s="655"/>
      <c r="H38" s="656"/>
      <c r="I38" s="348"/>
      <c r="J38" s="349"/>
      <c r="K38" s="349"/>
      <c r="L38" s="307"/>
    </row>
    <row r="39" spans="1:12" s="259" customFormat="1" ht="24" customHeight="1">
      <c r="A39" s="301"/>
      <c r="B39" s="345" t="s">
        <v>6</v>
      </c>
      <c r="C39" s="665" t="str">
        <f>'tablas de calculo'!AE7</f>
        <v>Revisa las Ponderaciones</v>
      </c>
      <c r="D39" s="665"/>
      <c r="E39" s="343"/>
      <c r="F39" s="657"/>
      <c r="G39" s="658"/>
      <c r="H39" s="659"/>
      <c r="I39" s="348"/>
      <c r="J39" s="349"/>
      <c r="K39" s="349"/>
      <c r="L39" s="307"/>
    </row>
    <row r="40" spans="1:12" s="259" customFormat="1" ht="13.5" customHeight="1">
      <c r="A40" s="301"/>
      <c r="B40" s="671" t="s">
        <v>7</v>
      </c>
      <c r="C40" s="641" t="str">
        <f>'tablas de calculo'!AE8</f>
        <v>Verifica la evaluación</v>
      </c>
      <c r="D40" s="641"/>
      <c r="E40" s="343"/>
      <c r="F40" s="645" t="s">
        <v>287</v>
      </c>
      <c r="G40" s="645"/>
      <c r="H40" s="645"/>
      <c r="I40" s="348"/>
      <c r="J40" s="348"/>
      <c r="K40" s="352"/>
      <c r="L40" s="307"/>
    </row>
    <row r="41" spans="1:12" s="259" customFormat="1" ht="12" customHeight="1">
      <c r="A41" s="301"/>
      <c r="B41" s="672"/>
      <c r="C41" s="641"/>
      <c r="D41" s="641"/>
      <c r="E41" s="343"/>
      <c r="F41" s="343"/>
      <c r="G41" s="343"/>
      <c r="H41" s="348"/>
      <c r="I41" s="349"/>
      <c r="J41" s="349"/>
      <c r="K41" s="349"/>
      <c r="L41" s="307"/>
    </row>
    <row r="42" spans="1:12" s="259" customFormat="1" ht="22.5" customHeight="1">
      <c r="A42" s="301"/>
      <c r="B42" s="346"/>
      <c r="C42" s="347"/>
      <c r="D42" s="349"/>
      <c r="E42" s="646"/>
      <c r="F42" s="647"/>
      <c r="G42" s="352"/>
      <c r="H42" s="358"/>
      <c r="I42" s="348"/>
      <c r="J42" s="348"/>
      <c r="K42" s="352"/>
      <c r="L42" s="307"/>
    </row>
    <row r="43" spans="1:12" s="259" customFormat="1" ht="22.5" customHeight="1">
      <c r="A43" s="301"/>
      <c r="B43" s="346"/>
      <c r="C43" s="347"/>
      <c r="D43" s="349"/>
      <c r="E43" s="642" t="s">
        <v>289</v>
      </c>
      <c r="F43" s="642"/>
      <c r="G43" s="350"/>
      <c r="H43" s="351" t="s">
        <v>288</v>
      </c>
      <c r="I43" s="350"/>
      <c r="J43" s="348"/>
      <c r="K43" s="352"/>
      <c r="L43" s="307"/>
    </row>
    <row r="44" spans="1:12" s="259" customFormat="1" ht="2.25" customHeight="1">
      <c r="A44" s="301"/>
      <c r="B44" s="348"/>
      <c r="C44" s="348"/>
      <c r="D44" s="321"/>
      <c r="E44" s="321"/>
      <c r="F44" s="352"/>
      <c r="G44" s="321"/>
      <c r="H44" s="321"/>
      <c r="I44" s="321"/>
      <c r="J44" s="352"/>
      <c r="K44" s="352"/>
      <c r="L44" s="307"/>
    </row>
    <row r="45" spans="1:12" s="260" customFormat="1" ht="15">
      <c r="A45" s="302"/>
      <c r="B45" s="648" t="s">
        <v>76</v>
      </c>
      <c r="C45" s="643"/>
      <c r="D45" s="643"/>
      <c r="E45" s="643"/>
      <c r="F45" s="643"/>
      <c r="G45" s="643"/>
      <c r="H45" s="643"/>
      <c r="I45" s="643"/>
      <c r="J45" s="643"/>
      <c r="K45" s="644"/>
      <c r="L45" s="308"/>
    </row>
    <row r="46" spans="1:12" s="260" customFormat="1" ht="12.75" customHeight="1">
      <c r="A46" s="302"/>
      <c r="B46" s="653"/>
      <c r="C46" s="649"/>
      <c r="D46" s="670" t="s">
        <v>137</v>
      </c>
      <c r="E46" s="673"/>
      <c r="F46" s="673"/>
      <c r="G46" s="673"/>
      <c r="H46" s="673"/>
      <c r="I46" s="673"/>
      <c r="J46" s="673"/>
      <c r="K46" s="674"/>
      <c r="L46" s="308"/>
    </row>
    <row r="47" spans="1:12" s="260" customFormat="1" ht="12.75" customHeight="1">
      <c r="A47" s="302"/>
      <c r="B47" s="650"/>
      <c r="C47" s="651"/>
      <c r="D47" s="670"/>
      <c r="E47" s="675"/>
      <c r="F47" s="675"/>
      <c r="G47" s="675"/>
      <c r="H47" s="675"/>
      <c r="I47" s="675"/>
      <c r="J47" s="675"/>
      <c r="K47" s="676"/>
      <c r="L47" s="308"/>
    </row>
    <row r="48" spans="1:12" s="260" customFormat="1" ht="14.25" customHeight="1">
      <c r="A48" s="302"/>
      <c r="B48" s="688"/>
      <c r="C48" s="689"/>
      <c r="D48" s="670" t="s">
        <v>137</v>
      </c>
      <c r="E48" s="652"/>
      <c r="F48" s="666"/>
      <c r="G48" s="666"/>
      <c r="H48" s="666"/>
      <c r="I48" s="666"/>
      <c r="J48" s="666"/>
      <c r="K48" s="667"/>
      <c r="L48" s="308"/>
    </row>
    <row r="49" spans="1:12" s="260" customFormat="1" ht="14.25" customHeight="1">
      <c r="A49" s="302"/>
      <c r="B49" s="650"/>
      <c r="C49" s="651"/>
      <c r="D49" s="670"/>
      <c r="E49" s="668"/>
      <c r="F49" s="668"/>
      <c r="G49" s="668"/>
      <c r="H49" s="668"/>
      <c r="I49" s="668"/>
      <c r="J49" s="668"/>
      <c r="K49" s="669"/>
      <c r="L49" s="308"/>
    </row>
    <row r="50" spans="1:12" s="260" customFormat="1" ht="14.25" customHeight="1">
      <c r="A50" s="302"/>
      <c r="B50" s="688"/>
      <c r="C50" s="689"/>
      <c r="D50" s="670" t="s">
        <v>137</v>
      </c>
      <c r="E50" s="666"/>
      <c r="F50" s="666"/>
      <c r="G50" s="666"/>
      <c r="H50" s="666"/>
      <c r="I50" s="666"/>
      <c r="J50" s="666"/>
      <c r="K50" s="667"/>
      <c r="L50" s="308"/>
    </row>
    <row r="51" spans="1:12" s="260" customFormat="1" ht="14.25" customHeight="1">
      <c r="A51" s="302"/>
      <c r="B51" s="650"/>
      <c r="C51" s="651"/>
      <c r="D51" s="670"/>
      <c r="E51" s="668"/>
      <c r="F51" s="668"/>
      <c r="G51" s="668"/>
      <c r="H51" s="668"/>
      <c r="I51" s="668"/>
      <c r="J51" s="668"/>
      <c r="K51" s="669"/>
      <c r="L51" s="308"/>
    </row>
    <row r="52" spans="1:12" s="260" customFormat="1" ht="14.25" customHeight="1">
      <c r="A52" s="302"/>
      <c r="B52" s="688"/>
      <c r="C52" s="689"/>
      <c r="D52" s="670" t="s">
        <v>137</v>
      </c>
      <c r="E52" s="666"/>
      <c r="F52" s="666"/>
      <c r="G52" s="666"/>
      <c r="H52" s="666"/>
      <c r="I52" s="666"/>
      <c r="J52" s="666"/>
      <c r="K52" s="667"/>
      <c r="L52" s="308"/>
    </row>
    <row r="53" spans="1:12" s="260" customFormat="1" ht="14.25" customHeight="1">
      <c r="A53" s="302"/>
      <c r="B53" s="650"/>
      <c r="C53" s="651"/>
      <c r="D53" s="670"/>
      <c r="E53" s="668"/>
      <c r="F53" s="668"/>
      <c r="G53" s="668"/>
      <c r="H53" s="668"/>
      <c r="I53" s="668"/>
      <c r="J53" s="668"/>
      <c r="K53" s="669"/>
      <c r="L53" s="308"/>
    </row>
    <row r="54" spans="1:12" s="260" customFormat="1" ht="14.25" customHeight="1">
      <c r="A54" s="302"/>
      <c r="B54" s="688"/>
      <c r="C54" s="689"/>
      <c r="D54" s="670" t="s">
        <v>137</v>
      </c>
      <c r="E54" s="666"/>
      <c r="F54" s="666"/>
      <c r="G54" s="666"/>
      <c r="H54" s="666"/>
      <c r="I54" s="666"/>
      <c r="J54" s="666"/>
      <c r="K54" s="667"/>
      <c r="L54" s="308"/>
    </row>
    <row r="55" spans="1:12" s="260" customFormat="1" ht="14.25" customHeight="1">
      <c r="A55" s="302"/>
      <c r="B55" s="650"/>
      <c r="C55" s="651"/>
      <c r="D55" s="670"/>
      <c r="E55" s="668"/>
      <c r="F55" s="668"/>
      <c r="G55" s="668"/>
      <c r="H55" s="668"/>
      <c r="I55" s="668"/>
      <c r="J55" s="668"/>
      <c r="K55" s="669"/>
      <c r="L55" s="308"/>
    </row>
    <row r="56" spans="1:12" s="260" customFormat="1" ht="14.25" customHeight="1">
      <c r="A56" s="302"/>
      <c r="B56" s="688"/>
      <c r="C56" s="689"/>
      <c r="D56" s="670" t="s">
        <v>137</v>
      </c>
      <c r="E56" s="666"/>
      <c r="F56" s="666"/>
      <c r="G56" s="666"/>
      <c r="H56" s="666"/>
      <c r="I56" s="666"/>
      <c r="J56" s="666"/>
      <c r="K56" s="667"/>
      <c r="L56" s="308"/>
    </row>
    <row r="57" spans="1:12" s="260" customFormat="1" ht="14.25" customHeight="1">
      <c r="A57" s="302"/>
      <c r="B57" s="650"/>
      <c r="C57" s="651"/>
      <c r="D57" s="670"/>
      <c r="E57" s="668"/>
      <c r="F57" s="668"/>
      <c r="G57" s="668"/>
      <c r="H57" s="668"/>
      <c r="I57" s="668"/>
      <c r="J57" s="668"/>
      <c r="K57" s="669"/>
      <c r="L57" s="308"/>
    </row>
    <row r="58" spans="1:12" s="260" customFormat="1" ht="14.25" customHeight="1">
      <c r="A58" s="302"/>
      <c r="B58" s="688"/>
      <c r="C58" s="689"/>
      <c r="D58" s="670" t="s">
        <v>137</v>
      </c>
      <c r="E58" s="666"/>
      <c r="F58" s="666"/>
      <c r="G58" s="666"/>
      <c r="H58" s="666"/>
      <c r="I58" s="666"/>
      <c r="J58" s="666"/>
      <c r="K58" s="667"/>
      <c r="L58" s="308"/>
    </row>
    <row r="59" spans="1:12" s="260" customFormat="1" ht="14.25" customHeight="1">
      <c r="A59" s="302"/>
      <c r="B59" s="650"/>
      <c r="C59" s="651"/>
      <c r="D59" s="670"/>
      <c r="E59" s="668"/>
      <c r="F59" s="668"/>
      <c r="G59" s="668"/>
      <c r="H59" s="668"/>
      <c r="I59" s="668"/>
      <c r="J59" s="668"/>
      <c r="K59" s="669"/>
      <c r="L59" s="308"/>
    </row>
    <row r="60" spans="1:12" s="362" customFormat="1" ht="14.25" customHeight="1">
      <c r="A60" s="302"/>
      <c r="B60" s="359"/>
      <c r="C60" s="360"/>
      <c r="D60" s="361"/>
      <c r="E60" s="360"/>
      <c r="F60" s="360"/>
      <c r="G60" s="360"/>
      <c r="H60" s="360"/>
      <c r="I60" s="360"/>
      <c r="J60" s="360"/>
      <c r="K60" s="360"/>
      <c r="L60" s="308"/>
    </row>
    <row r="61" spans="1:12" s="260" customFormat="1" ht="14.25" customHeight="1" hidden="1">
      <c r="A61" s="302"/>
      <c r="B61" s="5"/>
      <c r="C61" s="4"/>
      <c r="D61" s="4"/>
      <c r="E61" s="4"/>
      <c r="F61" s="4"/>
      <c r="G61" s="4"/>
      <c r="H61" s="4"/>
      <c r="I61" s="4"/>
      <c r="J61" s="4"/>
      <c r="K61" s="4"/>
      <c r="L61" s="308"/>
    </row>
    <row r="62" spans="1:12" s="261" customFormat="1" ht="14.25" customHeight="1" hidden="1">
      <c r="A62" s="301"/>
      <c r="B62" s="630" t="s">
        <v>376</v>
      </c>
      <c r="C62" s="631" t="s">
        <v>146</v>
      </c>
      <c r="D62" s="632" t="s">
        <v>147</v>
      </c>
      <c r="E62" s="632" t="s">
        <v>148</v>
      </c>
      <c r="F62" s="632" t="s">
        <v>151</v>
      </c>
      <c r="G62" s="632" t="s">
        <v>149</v>
      </c>
      <c r="H62" s="632" t="s">
        <v>150</v>
      </c>
      <c r="I62" s="9"/>
      <c r="J62" s="9"/>
      <c r="K62" s="9"/>
      <c r="L62" s="307"/>
    </row>
    <row r="63" spans="1:12" s="260" customFormat="1" ht="14.25" customHeight="1" hidden="1">
      <c r="A63" s="302"/>
      <c r="B63" s="10"/>
      <c r="C63" s="9"/>
      <c r="D63" s="4"/>
      <c r="E63" s="4"/>
      <c r="F63" s="4"/>
      <c r="G63" s="4"/>
      <c r="H63" s="4"/>
      <c r="I63" s="4"/>
      <c r="J63" s="4"/>
      <c r="K63" s="4"/>
      <c r="L63" s="308"/>
    </row>
    <row r="64" spans="1:12" s="260" customFormat="1" ht="14.25" customHeight="1" hidden="1">
      <c r="A64" s="302"/>
      <c r="B64" s="10"/>
      <c r="C64" s="9"/>
      <c r="D64" s="4"/>
      <c r="E64" s="4"/>
      <c r="F64" s="4"/>
      <c r="G64" s="4"/>
      <c r="H64" s="4"/>
      <c r="I64" s="4"/>
      <c r="J64" s="4"/>
      <c r="K64" s="4"/>
      <c r="L64" s="308"/>
    </row>
    <row r="65" spans="1:12" s="260" customFormat="1" ht="14.25" customHeight="1" hidden="1">
      <c r="A65" s="302"/>
      <c r="B65" s="10"/>
      <c r="C65" s="9"/>
      <c r="D65" s="4"/>
      <c r="E65" s="4"/>
      <c r="F65" s="4"/>
      <c r="G65" s="4"/>
      <c r="H65" s="4"/>
      <c r="I65" s="4"/>
      <c r="J65" s="4"/>
      <c r="K65" s="4"/>
      <c r="L65" s="308"/>
    </row>
    <row r="66" spans="1:12" s="260" customFormat="1" ht="14.25" customHeight="1" hidden="1">
      <c r="A66" s="302"/>
      <c r="B66" s="10"/>
      <c r="C66" s="9"/>
      <c r="D66" s="4"/>
      <c r="E66" s="4"/>
      <c r="F66" s="4"/>
      <c r="G66" s="4"/>
      <c r="H66" s="4"/>
      <c r="I66" s="4"/>
      <c r="J66" s="4"/>
      <c r="K66" s="4"/>
      <c r="L66" s="308"/>
    </row>
    <row r="67" spans="1:12" s="260" customFormat="1" ht="14.25" customHeight="1" hidden="1">
      <c r="A67" s="302"/>
      <c r="B67" s="10"/>
      <c r="C67" s="9"/>
      <c r="D67" s="4"/>
      <c r="E67" s="4"/>
      <c r="F67" s="4"/>
      <c r="G67" s="4"/>
      <c r="H67" s="4"/>
      <c r="I67" s="4"/>
      <c r="J67" s="4"/>
      <c r="K67" s="4"/>
      <c r="L67" s="308"/>
    </row>
    <row r="68" spans="1:12" s="260" customFormat="1" ht="14.25" customHeight="1" hidden="1">
      <c r="A68" s="302"/>
      <c r="B68" s="11"/>
      <c r="C68" s="12" t="s">
        <v>65</v>
      </c>
      <c r="D68" s="4"/>
      <c r="E68" s="4"/>
      <c r="F68" s="4"/>
      <c r="G68" s="4"/>
      <c r="H68" s="4"/>
      <c r="I68" s="4"/>
      <c r="J68" s="4"/>
      <c r="K68" s="4"/>
      <c r="L68" s="308"/>
    </row>
    <row r="69" spans="1:12" s="260" customFormat="1" ht="14.25" customHeight="1" hidden="1">
      <c r="A69" s="302"/>
      <c r="B69" s="9"/>
      <c r="C69" s="12" t="s">
        <v>66</v>
      </c>
      <c r="D69" s="4"/>
      <c r="E69" s="4"/>
      <c r="F69" s="4"/>
      <c r="G69" s="4"/>
      <c r="H69" s="4"/>
      <c r="I69" s="4"/>
      <c r="J69" s="4"/>
      <c r="K69" s="4"/>
      <c r="L69" s="308"/>
    </row>
    <row r="70" spans="1:12" s="260" customFormat="1" ht="14.25" customHeight="1" hidden="1">
      <c r="A70" s="302"/>
      <c r="B70" s="9"/>
      <c r="C70" s="12" t="s">
        <v>67</v>
      </c>
      <c r="D70" s="4"/>
      <c r="E70" s="4"/>
      <c r="F70" s="4"/>
      <c r="G70" s="4"/>
      <c r="H70" s="4"/>
      <c r="I70" s="4"/>
      <c r="J70" s="4"/>
      <c r="K70" s="4"/>
      <c r="L70" s="308"/>
    </row>
    <row r="71" spans="1:12" s="260" customFormat="1" ht="14.25" customHeight="1" hidden="1">
      <c r="A71" s="302"/>
      <c r="B71" s="9"/>
      <c r="C71" s="12" t="s">
        <v>68</v>
      </c>
      <c r="D71" s="4"/>
      <c r="E71" s="4"/>
      <c r="F71" s="4"/>
      <c r="G71" s="4"/>
      <c r="H71" s="4"/>
      <c r="I71" s="4"/>
      <c r="J71" s="4"/>
      <c r="K71" s="4"/>
      <c r="L71" s="308"/>
    </row>
    <row r="72" spans="1:12" s="260" customFormat="1" ht="14.25" customHeight="1" hidden="1">
      <c r="A72" s="302"/>
      <c r="B72" s="9"/>
      <c r="C72" s="12" t="s">
        <v>69</v>
      </c>
      <c r="D72" s="4"/>
      <c r="E72" s="4"/>
      <c r="F72" s="4"/>
      <c r="G72" s="4"/>
      <c r="H72" s="4"/>
      <c r="I72" s="4"/>
      <c r="J72" s="4"/>
      <c r="K72" s="4"/>
      <c r="L72" s="308"/>
    </row>
    <row r="73" spans="2:11" ht="14.25" customHeight="1" hidden="1">
      <c r="B73" s="9"/>
      <c r="C73" s="12" t="s">
        <v>70</v>
      </c>
      <c r="D73" s="4"/>
      <c r="E73" s="4"/>
      <c r="F73" s="4"/>
      <c r="G73" s="4"/>
      <c r="H73" s="4"/>
      <c r="I73" s="4"/>
      <c r="J73" s="4"/>
      <c r="K73" s="4"/>
    </row>
    <row r="74" spans="2:11" ht="14.25" customHeight="1" hidden="1">
      <c r="B74" s="9"/>
      <c r="C74" s="12" t="s">
        <v>71</v>
      </c>
      <c r="D74" s="4"/>
      <c r="E74" s="13"/>
      <c r="F74" s="13"/>
      <c r="G74" s="13"/>
      <c r="H74" s="4"/>
      <c r="I74" s="4"/>
      <c r="J74" s="4"/>
      <c r="K74" s="4"/>
    </row>
    <row r="75" spans="2:4" ht="14.25" customHeight="1" hidden="1">
      <c r="B75" s="9"/>
      <c r="C75" s="12" t="s">
        <v>72</v>
      </c>
      <c r="D75" s="4"/>
    </row>
    <row r="76" spans="2:4" ht="14.25" customHeight="1" hidden="1">
      <c r="B76" s="9"/>
      <c r="C76" s="12" t="s">
        <v>73</v>
      </c>
      <c r="D76" s="4"/>
    </row>
    <row r="77" spans="2:4" ht="14.25" customHeight="1" hidden="1">
      <c r="B77" s="14"/>
      <c r="C77" s="12" t="s">
        <v>74</v>
      </c>
      <c r="D77" s="4"/>
    </row>
    <row r="78" spans="2:3" ht="14.25" customHeight="1" hidden="1">
      <c r="B78" s="9"/>
      <c r="C78" s="9" t="s">
        <v>190</v>
      </c>
    </row>
    <row r="79" spans="2:8" ht="14.25" customHeight="1" hidden="1">
      <c r="B79" s="15"/>
      <c r="H79" s="11"/>
    </row>
    <row r="80" ht="14.25" customHeight="1" hidden="1">
      <c r="H80" s="10"/>
    </row>
    <row r="81" ht="14.25" customHeight="1" hidden="1">
      <c r="H81" s="11"/>
    </row>
    <row r="82" ht="14.25" customHeight="1" hidden="1">
      <c r="H82" s="11"/>
    </row>
    <row r="83" spans="3:4" ht="14.25" customHeight="1" hidden="1">
      <c r="C83" s="11"/>
      <c r="D83" s="11"/>
    </row>
    <row r="84" spans="2:9" ht="14.25" customHeight="1" hidden="1">
      <c r="B84" s="702"/>
      <c r="C84" s="702"/>
      <c r="D84" s="702"/>
      <c r="G84" s="16"/>
      <c r="H84" s="17"/>
      <c r="I84" s="17"/>
    </row>
    <row r="85" spans="2:9" ht="14.25" customHeight="1" hidden="1">
      <c r="B85" s="701"/>
      <c r="C85" s="701"/>
      <c r="D85" s="701"/>
      <c r="G85" s="16"/>
      <c r="H85" s="17"/>
      <c r="I85" s="17"/>
    </row>
    <row r="86" spans="7:9" ht="14.25" customHeight="1" hidden="1">
      <c r="G86" s="16"/>
      <c r="H86" s="17"/>
      <c r="I86" s="17"/>
    </row>
    <row r="87" spans="7:9" ht="14.25" customHeight="1" hidden="1">
      <c r="G87" s="16"/>
      <c r="H87" s="17"/>
      <c r="I87" s="17"/>
    </row>
    <row r="88" spans="2:9" ht="14.25" customHeight="1" hidden="1">
      <c r="B88" s="33"/>
      <c r="C88" s="33"/>
      <c r="G88" s="16"/>
      <c r="H88" s="17"/>
      <c r="I88" s="17"/>
    </row>
    <row r="89" spans="2:9" ht="14.25" customHeight="1" hidden="1">
      <c r="B89" s="33"/>
      <c r="C89" s="33"/>
      <c r="G89" s="16"/>
      <c r="H89" s="17"/>
      <c r="I89" s="17"/>
    </row>
    <row r="90" spans="2:9" ht="14.25" customHeight="1" hidden="1">
      <c r="B90" s="34"/>
      <c r="C90" s="33"/>
      <c r="G90" s="16"/>
      <c r="H90" s="17"/>
      <c r="I90" s="17"/>
    </row>
    <row r="91" spans="2:9" ht="14.25" customHeight="1" hidden="1">
      <c r="B91" s="33"/>
      <c r="C91" s="33"/>
      <c r="G91" s="17"/>
      <c r="H91" s="17"/>
      <c r="I91" s="17"/>
    </row>
    <row r="92" spans="2:3" ht="14.25" customHeight="1" hidden="1">
      <c r="B92" s="33"/>
      <c r="C92" s="33"/>
    </row>
    <row r="93" spans="2:3" ht="14.25" customHeight="1" hidden="1">
      <c r="B93" s="33"/>
      <c r="C93" s="33"/>
    </row>
    <row r="94" spans="2:3" ht="14.25" customHeight="1" hidden="1">
      <c r="B94" s="33"/>
      <c r="C94" s="33"/>
    </row>
    <row r="95" spans="2:3" ht="14.25" customHeight="1" hidden="1">
      <c r="B95" s="33"/>
      <c r="C95" s="33"/>
    </row>
    <row r="96" spans="2:3" ht="14.25" customHeight="1" hidden="1">
      <c r="B96" s="33"/>
      <c r="C96" s="33"/>
    </row>
    <row r="97" spans="2:3" ht="14.25" customHeight="1" hidden="1">
      <c r="B97" s="33"/>
      <c r="C97" s="33"/>
    </row>
    <row r="98" spans="2:3" ht="14.25" customHeight="1" hidden="1">
      <c r="B98" s="33"/>
      <c r="C98" s="33"/>
    </row>
    <row r="99" spans="2:3" ht="14.25" customHeight="1" hidden="1">
      <c r="B99" s="33"/>
      <c r="C99" s="33"/>
    </row>
    <row r="100" spans="2:3" ht="14.25" customHeight="1" hidden="1">
      <c r="B100" s="33"/>
      <c r="C100" s="33"/>
    </row>
    <row r="101" spans="2:3" ht="14.25" customHeight="1" hidden="1">
      <c r="B101" s="33"/>
      <c r="C101" s="33"/>
    </row>
    <row r="102" spans="2:3" ht="14.25" customHeight="1" hidden="1">
      <c r="B102" s="33"/>
      <c r="C102" s="33"/>
    </row>
    <row r="103" spans="2:3" ht="14.25" customHeight="1" hidden="1">
      <c r="B103" s="33"/>
      <c r="C103" s="33"/>
    </row>
    <row r="104" spans="2:3" ht="14.25" customHeight="1" hidden="1">
      <c r="B104" s="33"/>
      <c r="C104" s="33"/>
    </row>
    <row r="105" spans="2:3" ht="14.25" customHeight="1" hidden="1">
      <c r="B105" s="33"/>
      <c r="C105" s="33"/>
    </row>
    <row r="106" spans="2:3" ht="14.25" customHeight="1" hidden="1">
      <c r="B106" s="33"/>
      <c r="C106" s="33"/>
    </row>
    <row r="107" spans="2:3" ht="14.25" customHeight="1" hidden="1">
      <c r="B107" s="33"/>
      <c r="C107" s="33"/>
    </row>
    <row r="108" spans="2:3" ht="14.25" customHeight="1" hidden="1">
      <c r="B108" s="33"/>
      <c r="C108" s="33"/>
    </row>
    <row r="109" spans="2:3" ht="14.25" customHeight="1" hidden="1">
      <c r="B109" s="33"/>
      <c r="C109" s="33"/>
    </row>
    <row r="110" spans="2:3" ht="14.25" customHeight="1" hidden="1">
      <c r="B110" s="33"/>
      <c r="C110" s="33"/>
    </row>
    <row r="111" spans="2:3" ht="14.25" customHeight="1" hidden="1">
      <c r="B111" s="33"/>
      <c r="C111" s="33"/>
    </row>
    <row r="112" spans="2:3" ht="14.25" customHeight="1" hidden="1">
      <c r="B112" s="33"/>
      <c r="C112" s="33"/>
    </row>
    <row r="113" spans="2:3" ht="14.25" customHeight="1" hidden="1">
      <c r="B113" s="33"/>
      <c r="C113" s="33"/>
    </row>
    <row r="114" spans="2:3" ht="14.25" customHeight="1" hidden="1">
      <c r="B114" s="33"/>
      <c r="C114" s="33"/>
    </row>
    <row r="115" spans="2:3" ht="14.25" customHeight="1" hidden="1">
      <c r="B115" s="33"/>
      <c r="C115" s="33"/>
    </row>
    <row r="116" spans="2:3" ht="14.25" customHeight="1" hidden="1">
      <c r="B116" s="33"/>
      <c r="C116" s="33"/>
    </row>
    <row r="117" spans="2:3" ht="14.25" customHeight="1" hidden="1">
      <c r="B117" s="33"/>
      <c r="C117" s="33"/>
    </row>
    <row r="118" spans="2:3" ht="14.25" customHeight="1" hidden="1">
      <c r="B118" s="33"/>
      <c r="C118" s="33"/>
    </row>
    <row r="119" spans="2:3" ht="14.25" customHeight="1" hidden="1">
      <c r="B119" s="33"/>
      <c r="C119" s="33"/>
    </row>
    <row r="120" spans="2:3" ht="14.25" customHeight="1" hidden="1">
      <c r="B120" s="33"/>
      <c r="C120" s="33"/>
    </row>
    <row r="121" spans="2:3" ht="14.25" customHeight="1" hidden="1">
      <c r="B121" s="33"/>
      <c r="C121" s="33"/>
    </row>
    <row r="122" spans="2:3" ht="14.25" customHeight="1" hidden="1">
      <c r="B122" s="33"/>
      <c r="C122" s="33"/>
    </row>
    <row r="123" spans="2:3" ht="14.25" customHeight="1" hidden="1">
      <c r="B123" s="33"/>
      <c r="C123" s="33"/>
    </row>
    <row r="124" spans="2:3" ht="14.25" customHeight="1" hidden="1">
      <c r="B124" s="33"/>
      <c r="C124" s="33"/>
    </row>
    <row r="125" spans="2:3" ht="14.25" customHeight="1" hidden="1">
      <c r="B125" s="33"/>
      <c r="C125" s="33"/>
    </row>
    <row r="126" spans="2:3" ht="14.25" customHeight="1" hidden="1">
      <c r="B126" s="33"/>
      <c r="C126" s="33"/>
    </row>
    <row r="127" spans="2:3" ht="14.25" customHeight="1" hidden="1">
      <c r="B127" s="33"/>
      <c r="C127" s="33"/>
    </row>
    <row r="128" spans="2:3" ht="14.25" customHeight="1" hidden="1">
      <c r="B128" s="33"/>
      <c r="C128" s="33"/>
    </row>
    <row r="129" spans="2:3" ht="14.25" customHeight="1" hidden="1">
      <c r="B129" s="33"/>
      <c r="C129" s="33"/>
    </row>
    <row r="130" spans="2:3" ht="14.25" customHeight="1" hidden="1">
      <c r="B130" s="33"/>
      <c r="C130" s="33"/>
    </row>
    <row r="131" spans="2:3" ht="14.25" customHeight="1" hidden="1">
      <c r="B131" s="33"/>
      <c r="C131" s="33"/>
    </row>
    <row r="132" spans="2:3" ht="14.25" customHeight="1" hidden="1">
      <c r="B132" s="33"/>
      <c r="C132" s="33"/>
    </row>
    <row r="133" spans="2:3" ht="14.25" customHeight="1" hidden="1">
      <c r="B133" s="33"/>
      <c r="C133" s="33"/>
    </row>
    <row r="134" spans="2:3" ht="14.25" customHeight="1" hidden="1">
      <c r="B134" s="33"/>
      <c r="C134" s="33"/>
    </row>
    <row r="135" spans="2:3" ht="14.25" customHeight="1" hidden="1">
      <c r="B135" s="33"/>
      <c r="C135" s="33"/>
    </row>
    <row r="136" spans="2:3" ht="14.25" customHeight="1" hidden="1">
      <c r="B136" s="33"/>
      <c r="C136" s="33"/>
    </row>
    <row r="137" spans="2:3" ht="14.25" customHeight="1" hidden="1">
      <c r="B137" s="33"/>
      <c r="C137" s="33"/>
    </row>
    <row r="138" spans="2:3" ht="14.25" customHeight="1" hidden="1">
      <c r="B138" s="33"/>
      <c r="C138" s="33"/>
    </row>
    <row r="139" ht="14.25" customHeight="1" hidden="1"/>
  </sheetData>
  <sheetProtection password="D9BE" sheet="1" objects="1" scenarios="1"/>
  <mergeCells count="77">
    <mergeCell ref="K22:K23"/>
    <mergeCell ref="K26:K27"/>
    <mergeCell ref="K30:K31"/>
    <mergeCell ref="G13:K13"/>
    <mergeCell ref="G25:K25"/>
    <mergeCell ref="G29:K29"/>
    <mergeCell ref="G21:K21"/>
    <mergeCell ref="B13:F14"/>
    <mergeCell ref="G17:K17"/>
    <mergeCell ref="B17:F18"/>
    <mergeCell ref="K14:K15"/>
    <mergeCell ref="K18:K19"/>
    <mergeCell ref="B6:E6"/>
    <mergeCell ref="B8:K8"/>
    <mergeCell ref="G6:K6"/>
    <mergeCell ref="G7:K7"/>
    <mergeCell ref="B29:F30"/>
    <mergeCell ref="B20:C20"/>
    <mergeCell ref="B24:C24"/>
    <mergeCell ref="B28:C28"/>
    <mergeCell ref="B23:F23"/>
    <mergeCell ref="B21:F22"/>
    <mergeCell ref="B25:F26"/>
    <mergeCell ref="B85:D85"/>
    <mergeCell ref="B84:D84"/>
    <mergeCell ref="B54:C55"/>
    <mergeCell ref="B48:C49"/>
    <mergeCell ref="B50:C51"/>
    <mergeCell ref="B56:C57"/>
    <mergeCell ref="B58:C59"/>
    <mergeCell ref="E56:K57"/>
    <mergeCell ref="B52:C53"/>
    <mergeCell ref="L13:L14"/>
    <mergeCell ref="C34:D34"/>
    <mergeCell ref="C35:D35"/>
    <mergeCell ref="F37:H37"/>
    <mergeCell ref="J34:K36"/>
    <mergeCell ref="J37:K37"/>
    <mergeCell ref="F34:H36"/>
    <mergeCell ref="B27:F27"/>
    <mergeCell ref="B2:K2"/>
    <mergeCell ref="B19:F19"/>
    <mergeCell ref="B15:F15"/>
    <mergeCell ref="B7:E7"/>
    <mergeCell ref="B9:K9"/>
    <mergeCell ref="B10:K10"/>
    <mergeCell ref="B11:K11"/>
    <mergeCell ref="B16:C16"/>
    <mergeCell ref="B4:E4"/>
    <mergeCell ref="B5:E5"/>
    <mergeCell ref="B40:B41"/>
    <mergeCell ref="E50:K51"/>
    <mergeCell ref="E46:K47"/>
    <mergeCell ref="B46:C47"/>
    <mergeCell ref="E48:K49"/>
    <mergeCell ref="B45:K45"/>
    <mergeCell ref="F40:H40"/>
    <mergeCell ref="E42:F42"/>
    <mergeCell ref="E43:F43"/>
    <mergeCell ref="C40:D41"/>
    <mergeCell ref="E58:K59"/>
    <mergeCell ref="D46:D47"/>
    <mergeCell ref="D48:D49"/>
    <mergeCell ref="D50:D51"/>
    <mergeCell ref="D52:D53"/>
    <mergeCell ref="D54:D55"/>
    <mergeCell ref="D56:D57"/>
    <mergeCell ref="D58:D59"/>
    <mergeCell ref="E54:K55"/>
    <mergeCell ref="E52:K53"/>
    <mergeCell ref="F38:H39"/>
    <mergeCell ref="B31:F31"/>
    <mergeCell ref="C36:D36"/>
    <mergeCell ref="C37:D37"/>
    <mergeCell ref="B32:C32"/>
    <mergeCell ref="C38:D38"/>
    <mergeCell ref="C39:D39"/>
  </mergeCells>
  <dataValidations count="22">
    <dataValidation type="custom" allowBlank="1" showInputMessage="1" showErrorMessage="1" error="Elije una sola opción en los parámetros de evaluación" sqref="G32:K32">
      <formula1>midg5</formula1>
    </dataValidation>
    <dataValidation type="custom" allowBlank="1" showInputMessage="1" showErrorMessage="1" error="Elije una sola opción en los parámetros de evaluación" sqref="G28:K28">
      <formula1>midg4</formula1>
    </dataValidation>
    <dataValidation type="custom" allowBlank="1" showInputMessage="1" showErrorMessage="1" error="Elije una sola opción en los parámetros de evaluación" sqref="G24:K24">
      <formula1>midg3</formula1>
    </dataValidation>
    <dataValidation type="custom" allowBlank="1" showInputMessage="1" showErrorMessage="1" error="Elije una sola opción en los parámetros de evaluación" sqref="G20:K20">
      <formula1>midg2</formula1>
    </dataValidation>
    <dataValidation type="custom" allowBlank="1" showInputMessage="1" showErrorMessage="1" error="Elije una sola opción en los parámetros de evaluación" sqref="G16:J16">
      <formula1>midg1</formula1>
    </dataValidation>
    <dataValidation type="textLength" operator="equal" allowBlank="1" showInputMessage="1" showErrorMessage="1" error="ANOTAR A 13 POSICIONES EL R.F.C. DEL EVALUADOR CON MAYUSCULAS" sqref="E42:F42">
      <formula1>13</formula1>
    </dataValidation>
    <dataValidation type="textLength" operator="equal" allowBlank="1" showInputMessage="1" showErrorMessage="1" error="ANOTAR A 18 POSICIONES EL C.U.R.P. DEL EVALUADOR CON MAYUSCULAS" sqref="G43 H42 I43">
      <formula1>18</formula1>
    </dataValidation>
    <dataValidation type="list" allowBlank="1" showInputMessage="1" showErrorMessage="1" prompt="DESCRIBA Y ESPECÍFIQUE, EN SU CASO, EL TIPO DE ACCIÓN CORRECTIVA O DE MEJORA DEL DESEMPEÑO QUE CONSIDERE NECESARIO O ADECUADO.&#10;ESTAS ACCIONES PUEDEN INCLUIR:" sqref="B46:C59">
      <formula1>$B$62:$H$62</formula1>
    </dataValidation>
    <dataValidation type="list" allowBlank="1" showInputMessage="1" prompt="Elija de la lista que se presenta o agregue otro&#10;" sqref="D32 D24 D16 D20 D28">
      <formula1>$C$68:$C$78</formula1>
    </dataValidation>
    <dataValidation type="list" allowBlank="1" showInputMessage="1" showErrorMessage="1" prompt="Elija de la lista que se presenta." sqref="D33">
      <formula1>#REF!</formula1>
    </dataValidation>
    <dataValidation type="list" allowBlank="1" showInputMessage="1" showErrorMessage="1" prompt="Elige de la Lista que se presenta" sqref="C33">
      <formula1>$C$45:$C$55</formula1>
    </dataValidation>
    <dataValidation allowBlank="1" showInputMessage="1" prompt="Las Metas Individuales y sus Parámetros, deberán al desplegarse y describirse:&#10;-Específicas, &#10;-Relevantes, &#10;-Observables, -Medibles,&#10;-Alcanzables,&#10;-Realistas, &#10;-Sujetas a un período preestablecido; &#10;-y determinantes de Resultados concretos y verificables." sqref="B31:F31 B27:F27 B19:F19 B15:F15 B23:F23"/>
    <dataValidation allowBlank="1" showInputMessage="1" prompt="Representa los valores de resultado que superan las expectativas de la meta." sqref="G30 G22 G14 G18 G26"/>
    <dataValidation allowBlank="1" showInputMessage="1" prompt="Representa el valor aprobatorio que implica un cumplimiento por debajo de lo esperado en la meta, siendo todavía aceptable." sqref="H26:I26 H18:I18 H14:I14 H22:I22 H30:I30"/>
    <dataValidation allowBlank="1" showInputMessage="1" prompt="Representa el valor que implica un cumplimiento no aceptable en la meta. &#10;" sqref="J30 J22 J14 J18 J26"/>
    <dataValidation allowBlank="1" showInputMessage="1" prompt="VERBO ACTIVO [mas] INDICADOR DE DESEMPEÑO (Unidad de Medida) [más] OBJETIVO DE LA CONTRIBUCIÓN [más] PERÍODO DE EJECUCIÓN.&#10;" sqref="B29 B21 B13 B17 B25"/>
    <dataValidation type="textLength" operator="equal" allowBlank="1" showInputMessage="1" showErrorMessage="1" error="ANOTAR A 13 POSISCIONES EL R.F.C. DEL EVALUADO CON MAYUSCULAS" sqref="G4">
      <formula1>13</formula1>
    </dataValidation>
    <dataValidation type="textLength" operator="equal" allowBlank="1" showInputMessage="1" showErrorMessage="1" error="ANOTAR A 18 POSICIONES AL C.U.R.P. DEL EVALUADO CON MAYUSCULAS" sqref="I4">
      <formula1>18</formula1>
    </dataValidation>
    <dataValidation operator="equal" allowBlank="1" showInputMessage="1" showErrorMessage="1" prompt="INGRESAR EL NUMERO DE RUSP, SIN CEROS AL INICIO&#10;" sqref="K4"/>
    <dataValidation type="custom" allowBlank="1" showInputMessage="1" showErrorMessage="1" prompt="Si decide aplicar esta casilla, debera cerciorarse de que la ponderación de esta meta, debe estar en &quot;cero&quot;" error="Elije una sola opción en los parámetros de evaluación" sqref="K17">
      <formula1>metasindida1</formula1>
    </dataValidation>
    <dataValidation type="custom" allowBlank="1" showInputMessage="1" showErrorMessage="1" prompt="Si elije esta opción, cerciorece de que no tenga valor en la&#10;ponderación de esta meta" error="Elije una sola opción en los parámetros de evaluación" sqref="K16">
      <formula1>midg1</formula1>
    </dataValidation>
    <dataValidation type="whole" allowBlank="1" showInputMessage="1" showErrorMessage="1" prompt="Anote en numero, la ponderación, de cada meta.&#10;&#10;La suma de las ponderaciones de las metas utilizadas deberá sumar 100." sqref="F16 F20 F24 F28 F32">
      <formula1>0</formula1>
      <formula2>100</formula2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scale="48" r:id="rId1"/>
  <headerFooter alignWithMargins="0">
    <oddHeader>&amp;C&amp;"Arial,Negrita"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>
    <tabColor indexed="44"/>
    <pageSetUpPr fitToPage="1"/>
  </sheetPr>
  <dimension ref="A1:W71"/>
  <sheetViews>
    <sheetView showGridLines="0" zoomScale="84" zoomScaleNormal="84" zoomScaleSheetLayoutView="50" workbookViewId="0" topLeftCell="A1">
      <selection activeCell="A1" sqref="A1"/>
    </sheetView>
  </sheetViews>
  <sheetFormatPr defaultColWidth="11.421875" defaultRowHeight="12.75" zeroHeight="1"/>
  <cols>
    <col min="1" max="1" width="1.7109375" style="29" customWidth="1"/>
    <col min="2" max="2" width="44.8515625" style="29" customWidth="1"/>
    <col min="3" max="3" width="22.00390625" style="29" customWidth="1"/>
    <col min="4" max="4" width="16.57421875" style="29" customWidth="1"/>
    <col min="5" max="5" width="19.421875" style="29" customWidth="1"/>
    <col min="6" max="6" width="12.00390625" style="29" customWidth="1"/>
    <col min="7" max="8" width="16.140625" style="29" customWidth="1"/>
    <col min="9" max="9" width="15.57421875" style="29" customWidth="1"/>
    <col min="10" max="10" width="1.7109375" style="29" customWidth="1"/>
    <col min="11" max="11" width="12.57421875" style="29" hidden="1" customWidth="1"/>
    <col min="12" max="12" width="14.00390625" style="29" hidden="1" customWidth="1"/>
    <col min="13" max="13" width="16.140625" style="29" hidden="1" customWidth="1"/>
    <col min="14" max="14" width="7.140625" style="29" hidden="1" customWidth="1"/>
    <col min="15" max="15" width="5.421875" style="29" hidden="1" customWidth="1"/>
    <col min="16" max="16" width="4.140625" style="567" hidden="1" customWidth="1"/>
    <col min="17" max="17" width="29.7109375" style="567" hidden="1" customWidth="1"/>
    <col min="18" max="19" width="29.140625" style="567" hidden="1" customWidth="1"/>
    <col min="20" max="23" width="11.421875" style="259" hidden="1" customWidth="1"/>
    <col min="24" max="255" width="11.421875" style="29" hidden="1" customWidth="1"/>
    <col min="256" max="16384" width="3.57421875" style="29" hidden="1" customWidth="1"/>
  </cols>
  <sheetData>
    <row r="1" spans="1:10" ht="2.25" customHeight="1">
      <c r="A1" s="321"/>
      <c r="B1" s="321"/>
      <c r="C1" s="321"/>
      <c r="D1" s="321"/>
      <c r="E1" s="321"/>
      <c r="F1" s="321"/>
      <c r="G1" s="321"/>
      <c r="H1" s="321"/>
      <c r="I1" s="321"/>
      <c r="J1" s="310"/>
    </row>
    <row r="2" spans="1:10" ht="26.25" customHeight="1">
      <c r="A2" s="321"/>
      <c r="B2" s="719" t="s">
        <v>75</v>
      </c>
      <c r="C2" s="720"/>
      <c r="D2" s="720"/>
      <c r="E2" s="720"/>
      <c r="F2" s="720"/>
      <c r="G2" s="720"/>
      <c r="H2" s="720"/>
      <c r="I2" s="721"/>
      <c r="J2" s="310"/>
    </row>
    <row r="3" spans="1:10" ht="2.25" customHeight="1">
      <c r="A3" s="321"/>
      <c r="B3" s="486"/>
      <c r="C3" s="486"/>
      <c r="D3" s="486"/>
      <c r="E3" s="486"/>
      <c r="F3" s="486"/>
      <c r="G3" s="486"/>
      <c r="H3" s="486"/>
      <c r="I3" s="486"/>
      <c r="J3" s="310"/>
    </row>
    <row r="4" spans="1:10" ht="25.5" customHeight="1">
      <c r="A4" s="321"/>
      <c r="B4" s="1087">
        <f>VCIFM!B4</f>
        <v>0</v>
      </c>
      <c r="C4" s="1088"/>
      <c r="D4" s="1088"/>
      <c r="E4" s="1088"/>
      <c r="F4" s="1088"/>
      <c r="G4" s="1088"/>
      <c r="H4" s="1088"/>
      <c r="I4" s="1089"/>
      <c r="J4" s="310"/>
    </row>
    <row r="5" spans="1:23" s="291" customFormat="1" ht="10.5" customHeight="1">
      <c r="A5" s="574"/>
      <c r="B5" s="1084" t="str">
        <f>VCIFM!B5:E5</f>
        <v>NOMBRE DEL EVALUADO</v>
      </c>
      <c r="C5" s="1085"/>
      <c r="D5" s="1085"/>
      <c r="E5" s="1085"/>
      <c r="F5" s="1085"/>
      <c r="G5" s="1085"/>
      <c r="H5" s="1085"/>
      <c r="I5" s="1086"/>
      <c r="J5" s="464"/>
      <c r="P5" s="568"/>
      <c r="Q5" s="568"/>
      <c r="R5" s="568"/>
      <c r="S5" s="568"/>
      <c r="T5" s="569"/>
      <c r="U5" s="569"/>
      <c r="V5" s="569"/>
      <c r="W5" s="569"/>
    </row>
    <row r="6" spans="1:10" ht="25.5" customHeight="1">
      <c r="A6" s="321"/>
      <c r="B6" s="1061">
        <f>VCIFM!B6</f>
        <v>0</v>
      </c>
      <c r="C6" s="1062"/>
      <c r="D6" s="1062"/>
      <c r="E6" s="1062"/>
      <c r="F6" s="1062"/>
      <c r="G6" s="1062"/>
      <c r="H6" s="1062"/>
      <c r="I6" s="1063"/>
      <c r="J6" s="310"/>
    </row>
    <row r="7" spans="1:23" s="291" customFormat="1" ht="10.5" customHeight="1">
      <c r="A7" s="574"/>
      <c r="B7" s="1084" t="str">
        <f>VCIFM!B7:E7</f>
        <v>DENOMINACIÓN DEL PUESTO</v>
      </c>
      <c r="C7" s="1085"/>
      <c r="D7" s="1085"/>
      <c r="E7" s="1085"/>
      <c r="F7" s="1085"/>
      <c r="G7" s="1085"/>
      <c r="H7" s="1085"/>
      <c r="I7" s="1086"/>
      <c r="J7" s="464"/>
      <c r="P7" s="568"/>
      <c r="Q7" s="568"/>
      <c r="R7" s="568"/>
      <c r="S7" s="568"/>
      <c r="T7" s="569"/>
      <c r="U7" s="569"/>
      <c r="V7" s="569"/>
      <c r="W7" s="569"/>
    </row>
    <row r="8" spans="1:23" s="291" customFormat="1" ht="25.5" customHeight="1">
      <c r="A8" s="574"/>
      <c r="B8" s="534">
        <f>VCIFM!G4</f>
        <v>0</v>
      </c>
      <c r="C8" s="535"/>
      <c r="D8" s="1090">
        <f>VCIFM!I4</f>
        <v>0</v>
      </c>
      <c r="E8" s="1090"/>
      <c r="F8" s="536"/>
      <c r="G8" s="1091">
        <f>VCIFM!K4</f>
        <v>0</v>
      </c>
      <c r="H8" s="1091"/>
      <c r="I8" s="1092"/>
      <c r="J8" s="464"/>
      <c r="P8" s="568"/>
      <c r="Q8" s="568"/>
      <c r="R8" s="568"/>
      <c r="S8" s="568"/>
      <c r="T8" s="569"/>
      <c r="U8" s="569"/>
      <c r="V8" s="569"/>
      <c r="W8" s="569"/>
    </row>
    <row r="9" spans="1:10" ht="10.5" customHeight="1">
      <c r="A9" s="321"/>
      <c r="B9" s="537" t="str">
        <f>VCIFM!G5</f>
        <v>RFC </v>
      </c>
      <c r="C9" s="538"/>
      <c r="D9" s="1064" t="str">
        <f>VCIFM!I5</f>
        <v>CURP  </v>
      </c>
      <c r="E9" s="1064"/>
      <c r="F9" s="538"/>
      <c r="G9" s="1050" t="str">
        <f>VCIFM!K5</f>
        <v>No.de RUSP</v>
      </c>
      <c r="H9" s="1050"/>
      <c r="I9" s="1051"/>
      <c r="J9" s="310"/>
    </row>
    <row r="10" spans="1:23" s="291" customFormat="1" ht="24" customHeight="1">
      <c r="A10" s="574"/>
      <c r="B10" s="1061">
        <f>VCIFM!G6</f>
        <v>0</v>
      </c>
      <c r="C10" s="1062"/>
      <c r="D10" s="1062"/>
      <c r="E10" s="1062"/>
      <c r="F10" s="1062"/>
      <c r="G10" s="1062"/>
      <c r="H10" s="1062"/>
      <c r="I10" s="1063"/>
      <c r="J10" s="464"/>
      <c r="P10" s="568"/>
      <c r="Q10" s="568"/>
      <c r="R10" s="568"/>
      <c r="S10" s="568"/>
      <c r="T10" s="569"/>
      <c r="U10" s="569"/>
      <c r="V10" s="569"/>
      <c r="W10" s="569"/>
    </row>
    <row r="11" spans="1:10" ht="10.5" customHeight="1">
      <c r="A11" s="321"/>
      <c r="B11" s="1058" t="str">
        <f>VCIFM!G7</f>
        <v>NOMBRE DE LA DEPENDENCIA U ÓRGANO ADMINISTRATIVO DESCONCENTRADO</v>
      </c>
      <c r="C11" s="1059"/>
      <c r="D11" s="1059"/>
      <c r="E11" s="1059"/>
      <c r="F11" s="1059"/>
      <c r="G11" s="1059"/>
      <c r="H11" s="1059"/>
      <c r="I11" s="1060"/>
      <c r="J11" s="310"/>
    </row>
    <row r="12" spans="1:23" s="291" customFormat="1" ht="36" customHeight="1">
      <c r="A12" s="574"/>
      <c r="B12" s="1052">
        <f>VCIFM!B10</f>
        <v>0</v>
      </c>
      <c r="C12" s="1053"/>
      <c r="D12" s="1053"/>
      <c r="E12" s="1053"/>
      <c r="F12" s="1053"/>
      <c r="G12" s="1053"/>
      <c r="H12" s="1053"/>
      <c r="I12" s="1054"/>
      <c r="J12" s="464"/>
      <c r="P12" s="568"/>
      <c r="Q12" s="568"/>
      <c r="R12" s="568"/>
      <c r="S12" s="568"/>
      <c r="T12" s="569"/>
      <c r="U12" s="569"/>
      <c r="V12" s="569"/>
      <c r="W12" s="569"/>
    </row>
    <row r="13" spans="1:10" ht="10.5" customHeight="1">
      <c r="A13" s="321"/>
      <c r="B13" s="1055" t="str">
        <f>VCIFM!B9</f>
        <v>CLAVE Y NOMBRE DE LA UNIDAD RESPONSABLE</v>
      </c>
      <c r="C13" s="1056"/>
      <c r="D13" s="1056"/>
      <c r="E13" s="1056"/>
      <c r="F13" s="1056"/>
      <c r="G13" s="1056"/>
      <c r="H13" s="1056"/>
      <c r="I13" s="1057"/>
      <c r="J13" s="310"/>
    </row>
    <row r="14" spans="1:23" s="60" customFormat="1" ht="2.25" customHeight="1">
      <c r="A14" s="348"/>
      <c r="B14" s="579"/>
      <c r="C14" s="579"/>
      <c r="D14" s="579"/>
      <c r="E14" s="579"/>
      <c r="F14" s="579"/>
      <c r="G14" s="579"/>
      <c r="H14" s="579"/>
      <c r="I14" s="579"/>
      <c r="J14" s="317"/>
      <c r="P14" s="570"/>
      <c r="Q14" s="570"/>
      <c r="R14" s="570"/>
      <c r="S14" s="570"/>
      <c r="T14" s="570"/>
      <c r="U14" s="570"/>
      <c r="V14" s="570"/>
      <c r="W14" s="570"/>
    </row>
    <row r="15" spans="1:10" ht="19.5" customHeight="1">
      <c r="A15" s="321"/>
      <c r="B15" s="719" t="s">
        <v>357</v>
      </c>
      <c r="C15" s="720"/>
      <c r="D15" s="720"/>
      <c r="E15" s="720"/>
      <c r="F15" s="720"/>
      <c r="G15" s="720"/>
      <c r="H15" s="720"/>
      <c r="I15" s="721"/>
      <c r="J15" s="310"/>
    </row>
    <row r="16" spans="1:23" s="60" customFormat="1" ht="2.25" customHeight="1">
      <c r="A16" s="348"/>
      <c r="B16" s="580"/>
      <c r="C16" s="580"/>
      <c r="D16" s="580"/>
      <c r="E16" s="580"/>
      <c r="F16" s="580"/>
      <c r="G16" s="580"/>
      <c r="H16" s="580"/>
      <c r="I16" s="580"/>
      <c r="J16" s="317"/>
      <c r="P16" s="570"/>
      <c r="Q16" s="570"/>
      <c r="R16" s="570"/>
      <c r="S16" s="570"/>
      <c r="T16" s="570"/>
      <c r="U16" s="570"/>
      <c r="V16" s="570"/>
      <c r="W16" s="570"/>
    </row>
    <row r="17" spans="1:23" s="60" customFormat="1" ht="19.5" customHeight="1">
      <c r="A17" s="348"/>
      <c r="B17" s="324"/>
      <c r="C17" s="325"/>
      <c r="D17" s="325"/>
      <c r="E17" s="325"/>
      <c r="F17" s="325"/>
      <c r="G17" s="325"/>
      <c r="H17" s="325"/>
      <c r="I17" s="326"/>
      <c r="J17" s="317"/>
      <c r="P17" s="570"/>
      <c r="Q17" s="570"/>
      <c r="R17" s="570"/>
      <c r="S17" s="570"/>
      <c r="T17" s="570"/>
      <c r="U17" s="570"/>
      <c r="V17" s="570"/>
      <c r="W17" s="570"/>
    </row>
    <row r="18" spans="1:23" s="573" customFormat="1" ht="45" customHeight="1">
      <c r="A18" s="575"/>
      <c r="B18" s="1081" t="s">
        <v>355</v>
      </c>
      <c r="C18" s="1082"/>
      <c r="D18" s="1083"/>
      <c r="E18" s="1107">
        <f>'tablas de calculo'!AL14</f>
        <v>0</v>
      </c>
      <c r="F18" s="1108"/>
      <c r="G18" s="540"/>
      <c r="H18" s="1048" t="str">
        <f>'tablas de calculo'!AO13</f>
        <v>NO APLICA</v>
      </c>
      <c r="I18" s="1049"/>
      <c r="J18" s="310"/>
      <c r="K18" s="29"/>
      <c r="L18" s="29"/>
      <c r="M18" s="29"/>
      <c r="N18" s="29"/>
      <c r="O18" s="29"/>
      <c r="P18" s="571"/>
      <c r="Q18" s="571"/>
      <c r="R18" s="571"/>
      <c r="S18" s="571"/>
      <c r="T18" s="572"/>
      <c r="U18" s="572"/>
      <c r="V18" s="572"/>
      <c r="W18" s="572"/>
    </row>
    <row r="19" spans="1:10" ht="24.75" customHeight="1">
      <c r="A19" s="321"/>
      <c r="B19" s="1093"/>
      <c r="C19" s="1094"/>
      <c r="D19" s="539"/>
      <c r="E19" s="547"/>
      <c r="F19" s="541"/>
      <c r="G19" s="541"/>
      <c r="H19" s="376"/>
      <c r="I19" s="546"/>
      <c r="J19" s="310"/>
    </row>
    <row r="20" spans="1:10" ht="42" customHeight="1">
      <c r="A20" s="321"/>
      <c r="B20" s="549" t="s">
        <v>371</v>
      </c>
      <c r="C20" s="586" t="str">
        <f>'tablas de calculo'!BD4</f>
        <v>Verifica el 3° requisito</v>
      </c>
      <c r="D20" s="376"/>
      <c r="E20" s="548"/>
      <c r="F20" s="1095"/>
      <c r="G20" s="1095"/>
      <c r="H20" s="376"/>
      <c r="I20" s="546"/>
      <c r="J20" s="310"/>
    </row>
    <row r="21" spans="1:10" ht="24" customHeight="1">
      <c r="A21" s="321"/>
      <c r="B21" s="550"/>
      <c r="C21" s="551"/>
      <c r="D21" s="376"/>
      <c r="E21" s="376"/>
      <c r="F21" s="542"/>
      <c r="G21" s="543"/>
      <c r="H21" s="376"/>
      <c r="I21" s="546"/>
      <c r="J21" s="310"/>
    </row>
    <row r="22" spans="1:10" ht="45" customHeight="1">
      <c r="A22" s="321"/>
      <c r="B22" s="709" t="s">
        <v>356</v>
      </c>
      <c r="C22" s="1096"/>
      <c r="D22" s="1097"/>
      <c r="E22" s="1107" t="str">
        <f>'tablas de calculo'!AL18</f>
        <v>Revisa las ponderaciones</v>
      </c>
      <c r="F22" s="1108"/>
      <c r="G22" s="540"/>
      <c r="H22" s="1065" t="str">
        <f>'tablas de calculo'!AO17</f>
        <v>Aplica la evaluación</v>
      </c>
      <c r="I22" s="1049"/>
      <c r="J22" s="310"/>
    </row>
    <row r="23" spans="1:10" ht="30" customHeight="1">
      <c r="A23" s="321"/>
      <c r="B23" s="552"/>
      <c r="C23" s="553"/>
      <c r="D23" s="553"/>
      <c r="E23" s="554"/>
      <c r="F23" s="555"/>
      <c r="G23" s="556"/>
      <c r="H23" s="544"/>
      <c r="I23" s="545"/>
      <c r="J23" s="310"/>
    </row>
    <row r="24" spans="1:10" ht="45" customHeight="1">
      <c r="A24" s="321"/>
      <c r="B24" s="1098" t="s">
        <v>358</v>
      </c>
      <c r="C24" s="1099"/>
      <c r="D24" s="1100"/>
      <c r="E24" s="1107" t="e">
        <f>'tablas de calculo'!AP2</f>
        <v>#VALUE!</v>
      </c>
      <c r="F24" s="1108"/>
      <c r="G24" s="540"/>
      <c r="H24" s="1065" t="e">
        <f>'tablas de calculo'!AP3</f>
        <v>#VALUE!</v>
      </c>
      <c r="I24" s="1049"/>
      <c r="J24" s="310"/>
    </row>
    <row r="25" spans="1:10" ht="18.75" customHeight="1">
      <c r="A25" s="321"/>
      <c r="B25" s="516"/>
      <c r="C25" s="376"/>
      <c r="D25" s="376"/>
      <c r="E25" s="558"/>
      <c r="F25" s="558"/>
      <c r="G25" s="558"/>
      <c r="H25" s="374"/>
      <c r="I25" s="559"/>
      <c r="J25" s="310"/>
    </row>
    <row r="26" spans="1:10" ht="38.25" customHeight="1">
      <c r="A26" s="321"/>
      <c r="B26" s="1067" t="s">
        <v>372</v>
      </c>
      <c r="C26" s="1068"/>
      <c r="D26" s="1101" t="e">
        <f>'tablas de calculo'!AO4</f>
        <v>#VALUE!</v>
      </c>
      <c r="E26" s="1102"/>
      <c r="F26" s="1066"/>
      <c r="G26" s="1066"/>
      <c r="H26" s="473"/>
      <c r="I26" s="546"/>
      <c r="J26" s="310"/>
    </row>
    <row r="27" spans="1:10" ht="18" customHeight="1">
      <c r="A27" s="321"/>
      <c r="B27" s="549"/>
      <c r="C27" s="588"/>
      <c r="D27" s="587"/>
      <c r="E27" s="548"/>
      <c r="F27" s="560"/>
      <c r="G27" s="560"/>
      <c r="H27" s="473"/>
      <c r="I27" s="546"/>
      <c r="J27" s="310"/>
    </row>
    <row r="28" spans="1:10" ht="39" customHeight="1">
      <c r="A28" s="321"/>
      <c r="B28" s="1103" t="s">
        <v>365</v>
      </c>
      <c r="C28" s="1104"/>
      <c r="D28" s="1101">
        <f>'vcai-CAPACITACION'!J15</f>
        <v>0</v>
      </c>
      <c r="E28" s="1102"/>
      <c r="F28" s="1066"/>
      <c r="G28" s="1066"/>
      <c r="H28" s="473"/>
      <c r="I28" s="546"/>
      <c r="J28" s="310"/>
    </row>
    <row r="29" spans="1:10" ht="39" customHeight="1">
      <c r="A29" s="321"/>
      <c r="B29" s="561"/>
      <c r="C29" s="562"/>
      <c r="D29" s="562"/>
      <c r="E29" s="376"/>
      <c r="F29" s="376"/>
      <c r="G29" s="376"/>
      <c r="H29" s="376"/>
      <c r="I29" s="546"/>
      <c r="J29" s="310"/>
    </row>
    <row r="30" spans="1:10" ht="48.75" customHeight="1">
      <c r="A30" s="321"/>
      <c r="B30" s="1109" t="s">
        <v>373</v>
      </c>
      <c r="C30" s="1110"/>
      <c r="D30" s="1105" t="e">
        <f>'tablas de calculo'!AP20</f>
        <v>#VALUE!</v>
      </c>
      <c r="E30" s="1106"/>
      <c r="F30" s="565"/>
      <c r="G30" s="556" t="s">
        <v>368</v>
      </c>
      <c r="H30" s="1065" t="e">
        <f>'tablas de calculo'!AO20</f>
        <v>#VALUE!</v>
      </c>
      <c r="I30" s="1049"/>
      <c r="J30" s="310"/>
    </row>
    <row r="31" spans="1:10" ht="18.75" customHeight="1">
      <c r="A31" s="321"/>
      <c r="B31" s="557"/>
      <c r="C31" s="564"/>
      <c r="D31" s="564"/>
      <c r="E31" s="565"/>
      <c r="F31" s="565"/>
      <c r="G31" s="563"/>
      <c r="H31" s="566"/>
      <c r="I31" s="328"/>
      <c r="J31" s="310"/>
    </row>
    <row r="32" spans="1:10" ht="42.75" customHeight="1">
      <c r="A32" s="321"/>
      <c r="B32" s="549" t="s">
        <v>359</v>
      </c>
      <c r="C32" s="586" t="str">
        <f>'APOR.DEST.'!K38</f>
        <v>Verifica el 1° requisito</v>
      </c>
      <c r="D32" s="553"/>
      <c r="E32" s="376"/>
      <c r="F32" s="553"/>
      <c r="G32" s="553"/>
      <c r="H32" s="376"/>
      <c r="I32" s="546"/>
      <c r="J32" s="310"/>
    </row>
    <row r="33" spans="1:10" ht="18" customHeight="1">
      <c r="A33" s="321"/>
      <c r="B33" s="516"/>
      <c r="C33" s="376"/>
      <c r="D33" s="376"/>
      <c r="E33" s="376"/>
      <c r="F33" s="376"/>
      <c r="G33" s="376"/>
      <c r="H33" s="376"/>
      <c r="I33" s="546"/>
      <c r="J33" s="310"/>
    </row>
    <row r="34" spans="1:10" ht="49.5" customHeight="1">
      <c r="A34" s="321"/>
      <c r="B34" s="1111" t="s">
        <v>374</v>
      </c>
      <c r="C34" s="1112"/>
      <c r="D34" s="1105" t="e">
        <f>'tablas de calculo'!AP24</f>
        <v>#VALUE!</v>
      </c>
      <c r="E34" s="1106"/>
      <c r="F34" s="565"/>
      <c r="G34" s="622" t="s">
        <v>368</v>
      </c>
      <c r="H34" s="1048" t="e">
        <f>'tablas de calculo'!AO23</f>
        <v>#VALUE!</v>
      </c>
      <c r="I34" s="1049"/>
      <c r="J34" s="310"/>
    </row>
    <row r="35" spans="1:10" ht="31.5" customHeight="1">
      <c r="A35" s="321"/>
      <c r="B35" s="517"/>
      <c r="C35" s="518"/>
      <c r="D35" s="518"/>
      <c r="E35" s="518"/>
      <c r="F35" s="518"/>
      <c r="G35" s="518"/>
      <c r="H35" s="518"/>
      <c r="I35" s="519"/>
      <c r="J35" s="310"/>
    </row>
    <row r="36" spans="1:10" ht="2.25" customHeight="1">
      <c r="A36" s="321"/>
      <c r="B36" s="310"/>
      <c r="C36" s="310"/>
      <c r="D36" s="310"/>
      <c r="E36" s="310"/>
      <c r="F36" s="310"/>
      <c r="G36" s="310"/>
      <c r="H36" s="310"/>
      <c r="I36" s="310"/>
      <c r="J36" s="310"/>
    </row>
    <row r="37" spans="1:10" ht="15" customHeight="1">
      <c r="A37" s="321"/>
      <c r="B37" s="1072" t="s">
        <v>116</v>
      </c>
      <c r="C37" s="1073"/>
      <c r="D37" s="1073"/>
      <c r="E37" s="1073"/>
      <c r="F37" s="1073"/>
      <c r="G37" s="1073"/>
      <c r="H37" s="1073"/>
      <c r="I37" s="1074"/>
      <c r="J37" s="310"/>
    </row>
    <row r="38" spans="1:10" ht="2.25" customHeight="1">
      <c r="A38" s="343"/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24" customHeight="1">
      <c r="A39" s="321"/>
      <c r="B39" s="1069"/>
      <c r="C39" s="1070"/>
      <c r="D39" s="1070"/>
      <c r="E39" s="1070"/>
      <c r="F39" s="1070"/>
      <c r="G39" s="1070"/>
      <c r="H39" s="1070"/>
      <c r="I39" s="1071"/>
      <c r="J39" s="310"/>
    </row>
    <row r="40" spans="1:10" ht="24" customHeight="1">
      <c r="A40" s="576"/>
      <c r="B40" s="1069"/>
      <c r="C40" s="1070"/>
      <c r="D40" s="1070"/>
      <c r="E40" s="1070"/>
      <c r="F40" s="1070"/>
      <c r="G40" s="1070"/>
      <c r="H40" s="1070"/>
      <c r="I40" s="1071"/>
      <c r="J40" s="310"/>
    </row>
    <row r="41" spans="1:10" ht="24" customHeight="1">
      <c r="A41" s="576"/>
      <c r="B41" s="1069"/>
      <c r="C41" s="1070"/>
      <c r="D41" s="1070"/>
      <c r="E41" s="1070"/>
      <c r="F41" s="1070"/>
      <c r="G41" s="1070"/>
      <c r="H41" s="1070"/>
      <c r="I41" s="1071"/>
      <c r="J41" s="310"/>
    </row>
    <row r="42" spans="1:10" ht="24" customHeight="1">
      <c r="A42" s="321"/>
      <c r="B42" s="1069"/>
      <c r="C42" s="1070"/>
      <c r="D42" s="1070"/>
      <c r="E42" s="1070"/>
      <c r="F42" s="1070"/>
      <c r="G42" s="1070"/>
      <c r="H42" s="1070"/>
      <c r="I42" s="1071"/>
      <c r="J42" s="310"/>
    </row>
    <row r="43" spans="1:10" ht="24" customHeight="1">
      <c r="A43" s="321"/>
      <c r="B43" s="1069"/>
      <c r="C43" s="1070"/>
      <c r="D43" s="1070"/>
      <c r="E43" s="1070"/>
      <c r="F43" s="1070"/>
      <c r="G43" s="1070"/>
      <c r="H43" s="1070"/>
      <c r="I43" s="1071"/>
      <c r="J43" s="310"/>
    </row>
    <row r="44" spans="1:10" ht="24" customHeight="1">
      <c r="A44" s="321"/>
      <c r="B44" s="1069"/>
      <c r="C44" s="1070"/>
      <c r="D44" s="1070"/>
      <c r="E44" s="1070"/>
      <c r="F44" s="1070"/>
      <c r="G44" s="1070"/>
      <c r="H44" s="1070"/>
      <c r="I44" s="1071"/>
      <c r="J44" s="310"/>
    </row>
    <row r="45" spans="1:10" ht="24" customHeight="1">
      <c r="A45" s="321"/>
      <c r="B45" s="1069"/>
      <c r="C45" s="1070"/>
      <c r="D45" s="1070"/>
      <c r="E45" s="1070"/>
      <c r="F45" s="1070"/>
      <c r="G45" s="1070"/>
      <c r="H45" s="1070"/>
      <c r="I45" s="1071"/>
      <c r="J45" s="310"/>
    </row>
    <row r="46" spans="1:10" ht="24" customHeight="1">
      <c r="A46" s="321"/>
      <c r="B46" s="1069"/>
      <c r="C46" s="1070"/>
      <c r="D46" s="1070"/>
      <c r="E46" s="1070"/>
      <c r="F46" s="1070"/>
      <c r="G46" s="1070"/>
      <c r="H46" s="1070"/>
      <c r="I46" s="1071"/>
      <c r="J46" s="310"/>
    </row>
    <row r="47" spans="1:10" ht="12.75">
      <c r="A47" s="498"/>
      <c r="B47" s="498"/>
      <c r="C47" s="498"/>
      <c r="D47" s="498"/>
      <c r="E47" s="498"/>
      <c r="F47" s="498"/>
      <c r="G47" s="498"/>
      <c r="H47" s="498"/>
      <c r="I47" s="498"/>
      <c r="J47" s="310"/>
    </row>
    <row r="48" spans="1:10" ht="12.75">
      <c r="A48" s="498"/>
      <c r="B48" s="498"/>
      <c r="C48" s="498"/>
      <c r="D48" s="498"/>
      <c r="E48" s="498"/>
      <c r="F48" s="498"/>
      <c r="G48" s="498"/>
      <c r="H48" s="498"/>
      <c r="I48" s="498"/>
      <c r="J48" s="310"/>
    </row>
    <row r="49" spans="1:10" ht="15.75" customHeight="1">
      <c r="A49" s="498"/>
      <c r="B49" s="1075" t="str">
        <f>CONCATENATE(VCIFM!F38,"                                                                                                                                          ",VCIFM!F34)</f>
        <v>                                                                                                                                          </v>
      </c>
      <c r="C49" s="1075"/>
      <c r="D49" s="1075"/>
      <c r="E49" s="581"/>
      <c r="F49" s="1075">
        <f>B4</f>
        <v>0</v>
      </c>
      <c r="G49" s="1075"/>
      <c r="H49" s="1075"/>
      <c r="I49" s="1075"/>
      <c r="J49" s="310"/>
    </row>
    <row r="50" spans="1:10" ht="18.75" customHeight="1">
      <c r="A50" s="498"/>
      <c r="B50" s="1075"/>
      <c r="C50" s="1075"/>
      <c r="D50" s="1075"/>
      <c r="E50" s="582"/>
      <c r="F50" s="1075"/>
      <c r="G50" s="1075"/>
      <c r="H50" s="1075"/>
      <c r="I50" s="1075"/>
      <c r="J50" s="310"/>
    </row>
    <row r="51" spans="1:10" ht="21" customHeight="1">
      <c r="A51" s="498"/>
      <c r="B51" s="1076"/>
      <c r="C51" s="1076"/>
      <c r="D51" s="1076"/>
      <c r="E51" s="583"/>
      <c r="F51" s="1076"/>
      <c r="G51" s="1076"/>
      <c r="H51" s="1076"/>
      <c r="I51" s="1076"/>
      <c r="J51" s="310"/>
    </row>
    <row r="52" spans="1:10" ht="12.75" customHeight="1">
      <c r="A52" s="498"/>
      <c r="B52" s="1077" t="s">
        <v>117</v>
      </c>
      <c r="C52" s="1077"/>
      <c r="D52" s="1077"/>
      <c r="E52" s="498"/>
      <c r="F52" s="1079" t="s">
        <v>28</v>
      </c>
      <c r="G52" s="1079"/>
      <c r="H52" s="1079"/>
      <c r="I52" s="1079"/>
      <c r="J52" s="310"/>
    </row>
    <row r="53" spans="1:10" ht="12.75">
      <c r="A53" s="577"/>
      <c r="B53" s="584"/>
      <c r="C53" s="1080"/>
      <c r="D53" s="1080"/>
      <c r="E53" s="1080"/>
      <c r="F53" s="1080"/>
      <c r="G53" s="1078"/>
      <c r="H53" s="1078"/>
      <c r="I53" s="1078"/>
      <c r="J53" s="310"/>
    </row>
    <row r="54" spans="1:10" ht="24.75" customHeight="1">
      <c r="A54" s="498"/>
      <c r="B54" s="608">
        <f>VCIFM!E42</f>
        <v>0</v>
      </c>
      <c r="C54" s="609"/>
      <c r="D54" s="498"/>
      <c r="E54" s="498"/>
      <c r="F54" s="498"/>
      <c r="G54" s="498"/>
      <c r="H54" s="498"/>
      <c r="I54" s="498"/>
      <c r="J54" s="310"/>
    </row>
    <row r="55" spans="1:10" ht="12.75">
      <c r="A55" s="578"/>
      <c r="B55" s="610" t="s">
        <v>289</v>
      </c>
      <c r="C55" s="621"/>
      <c r="D55" s="498"/>
      <c r="E55" s="498"/>
      <c r="F55" s="498"/>
      <c r="G55" s="498"/>
      <c r="H55" s="498"/>
      <c r="I55" s="498"/>
      <c r="J55" s="310"/>
    </row>
    <row r="56" spans="1:10" ht="24.75" customHeight="1">
      <c r="A56" s="498"/>
      <c r="B56" s="608">
        <f>VCIFM!H42</f>
        <v>0</v>
      </c>
      <c r="C56" s="609"/>
      <c r="D56" s="585"/>
      <c r="E56" s="585"/>
      <c r="F56" s="585"/>
      <c r="G56" s="585"/>
      <c r="H56" s="498"/>
      <c r="I56" s="498"/>
      <c r="J56" s="310"/>
    </row>
    <row r="57" spans="1:10" ht="11.25" customHeight="1">
      <c r="A57" s="498"/>
      <c r="B57" s="610" t="s">
        <v>288</v>
      </c>
      <c r="C57" s="621"/>
      <c r="D57" s="498"/>
      <c r="E57" s="498"/>
      <c r="F57" s="498"/>
      <c r="G57" s="498"/>
      <c r="H57" s="498"/>
      <c r="I57" s="498"/>
      <c r="J57" s="310"/>
    </row>
    <row r="58" spans="1:10" ht="12.75">
      <c r="A58" s="498"/>
      <c r="B58" s="498"/>
      <c r="C58" s="498"/>
      <c r="D58" s="498"/>
      <c r="E58" s="498"/>
      <c r="F58" s="498"/>
      <c r="G58" s="498"/>
      <c r="H58" s="498"/>
      <c r="I58" s="498"/>
      <c r="J58" s="310"/>
    </row>
    <row r="59" spans="1:10" ht="24.75" customHeight="1">
      <c r="A59" s="498"/>
      <c r="B59" s="498"/>
      <c r="C59" s="498"/>
      <c r="D59" s="1076">
        <f>'APOR.DEST.'!B9</f>
        <v>0</v>
      </c>
      <c r="E59" s="1076"/>
      <c r="F59" s="1076"/>
      <c r="G59" s="1076"/>
      <c r="H59" s="498"/>
      <c r="I59" s="498"/>
      <c r="J59" s="310"/>
    </row>
    <row r="60" spans="1:10" ht="11.25" customHeight="1">
      <c r="A60" s="498"/>
      <c r="B60" s="498"/>
      <c r="C60" s="498"/>
      <c r="D60" s="1079" t="s">
        <v>118</v>
      </c>
      <c r="E60" s="1079"/>
      <c r="F60" s="1079"/>
      <c r="G60" s="1079"/>
      <c r="H60" s="498"/>
      <c r="I60" s="498"/>
      <c r="J60" s="310"/>
    </row>
    <row r="61" spans="1:10" ht="11.25" customHeight="1">
      <c r="A61" s="310"/>
      <c r="B61" s="310"/>
      <c r="C61" s="310"/>
      <c r="D61" s="310"/>
      <c r="E61" s="310"/>
      <c r="F61" s="310"/>
      <c r="G61" s="310"/>
      <c r="H61" s="310"/>
      <c r="I61" s="310"/>
      <c r="J61" s="310"/>
    </row>
    <row r="62" spans="16:23" s="310" customFormat="1" ht="11.25" customHeight="1">
      <c r="P62" s="619"/>
      <c r="Q62" s="619"/>
      <c r="R62" s="619"/>
      <c r="S62" s="619"/>
      <c r="T62" s="620"/>
      <c r="U62" s="620"/>
      <c r="V62" s="620"/>
      <c r="W62" s="620"/>
    </row>
    <row r="63" spans="16:23" s="310" customFormat="1" ht="12.75" hidden="1">
      <c r="P63" s="619"/>
      <c r="Q63" s="619"/>
      <c r="R63" s="619"/>
      <c r="S63" s="619"/>
      <c r="T63" s="620"/>
      <c r="U63" s="620"/>
      <c r="V63" s="620"/>
      <c r="W63" s="620"/>
    </row>
    <row r="64" spans="16:23" s="310" customFormat="1" ht="12.75" hidden="1">
      <c r="P64" s="619"/>
      <c r="Q64" s="619"/>
      <c r="R64" s="619"/>
      <c r="S64" s="619"/>
      <c r="T64" s="620"/>
      <c r="U64" s="620"/>
      <c r="V64" s="620"/>
      <c r="W64" s="620"/>
    </row>
    <row r="65" spans="16:23" s="310" customFormat="1" ht="12.75" hidden="1">
      <c r="P65" s="619"/>
      <c r="Q65" s="619"/>
      <c r="R65" s="619"/>
      <c r="S65" s="619"/>
      <c r="T65" s="620"/>
      <c r="U65" s="620"/>
      <c r="V65" s="620"/>
      <c r="W65" s="620"/>
    </row>
    <row r="66" spans="16:23" s="310" customFormat="1" ht="12.75" hidden="1">
      <c r="P66" s="619"/>
      <c r="Q66" s="619"/>
      <c r="R66" s="619"/>
      <c r="S66" s="619"/>
      <c r="T66" s="620"/>
      <c r="U66" s="620"/>
      <c r="V66" s="620"/>
      <c r="W66" s="620"/>
    </row>
    <row r="67" spans="16:23" s="310" customFormat="1" ht="12.75" hidden="1">
      <c r="P67" s="619"/>
      <c r="Q67" s="619"/>
      <c r="R67" s="619"/>
      <c r="S67" s="619"/>
      <c r="T67" s="620"/>
      <c r="U67" s="620"/>
      <c r="V67" s="620"/>
      <c r="W67" s="620"/>
    </row>
    <row r="68" spans="16:23" s="310" customFormat="1" ht="12.75" hidden="1">
      <c r="P68" s="619"/>
      <c r="Q68" s="619"/>
      <c r="R68" s="619"/>
      <c r="S68" s="619"/>
      <c r="T68" s="620"/>
      <c r="U68" s="620"/>
      <c r="V68" s="620"/>
      <c r="W68" s="620"/>
    </row>
    <row r="69" spans="16:23" s="310" customFormat="1" ht="12.75" hidden="1">
      <c r="P69" s="619"/>
      <c r="Q69" s="619"/>
      <c r="R69" s="619"/>
      <c r="S69" s="619"/>
      <c r="T69" s="620"/>
      <c r="U69" s="620"/>
      <c r="V69" s="620"/>
      <c r="W69" s="620"/>
    </row>
    <row r="70" spans="16:23" s="310" customFormat="1" ht="12.75" hidden="1">
      <c r="P70" s="619"/>
      <c r="Q70" s="619"/>
      <c r="R70" s="619"/>
      <c r="S70" s="619"/>
      <c r="T70" s="620"/>
      <c r="U70" s="620"/>
      <c r="V70" s="620"/>
      <c r="W70" s="620"/>
    </row>
    <row r="71" spans="16:23" s="310" customFormat="1" ht="12.75" hidden="1">
      <c r="P71" s="619"/>
      <c r="Q71" s="619"/>
      <c r="R71" s="619"/>
      <c r="S71" s="619"/>
      <c r="T71" s="620"/>
      <c r="U71" s="620"/>
      <c r="V71" s="620"/>
      <c r="W71" s="620"/>
    </row>
  </sheetData>
  <sheetProtection password="D9BE" sheet="1" objects="1" scenarios="1"/>
  <mergeCells count="54">
    <mergeCell ref="B28:C28"/>
    <mergeCell ref="D30:E30"/>
    <mergeCell ref="D34:E34"/>
    <mergeCell ref="E18:F18"/>
    <mergeCell ref="E22:F22"/>
    <mergeCell ref="E24:F24"/>
    <mergeCell ref="D28:E28"/>
    <mergeCell ref="B30:C30"/>
    <mergeCell ref="B34:C34"/>
    <mergeCell ref="H24:I24"/>
    <mergeCell ref="B19:C19"/>
    <mergeCell ref="F26:G26"/>
    <mergeCell ref="F20:G20"/>
    <mergeCell ref="H22:I22"/>
    <mergeCell ref="B22:D22"/>
    <mergeCell ref="B24:D24"/>
    <mergeCell ref="D26:E26"/>
    <mergeCell ref="B2:I2"/>
    <mergeCell ref="H18:I18"/>
    <mergeCell ref="B18:D18"/>
    <mergeCell ref="B15:I15"/>
    <mergeCell ref="B5:I5"/>
    <mergeCell ref="B6:I6"/>
    <mergeCell ref="B4:I4"/>
    <mergeCell ref="D8:E8"/>
    <mergeCell ref="B7:I7"/>
    <mergeCell ref="G8:I8"/>
    <mergeCell ref="B43:I43"/>
    <mergeCell ref="B44:I44"/>
    <mergeCell ref="B45:I45"/>
    <mergeCell ref="B46:I46"/>
    <mergeCell ref="F49:I51"/>
    <mergeCell ref="B52:D52"/>
    <mergeCell ref="G53:I53"/>
    <mergeCell ref="D60:G60"/>
    <mergeCell ref="F52:I52"/>
    <mergeCell ref="C53:F53"/>
    <mergeCell ref="B49:D51"/>
    <mergeCell ref="D59:G59"/>
    <mergeCell ref="B39:I39"/>
    <mergeCell ref="B37:I37"/>
    <mergeCell ref="B41:I41"/>
    <mergeCell ref="B42:I42"/>
    <mergeCell ref="B40:I40"/>
    <mergeCell ref="H34:I34"/>
    <mergeCell ref="G9:I9"/>
    <mergeCell ref="B12:I12"/>
    <mergeCell ref="B13:I13"/>
    <mergeCell ref="B11:I11"/>
    <mergeCell ref="B10:I10"/>
    <mergeCell ref="D9:E9"/>
    <mergeCell ref="H30:I30"/>
    <mergeCell ref="F28:G28"/>
    <mergeCell ref="B26:C26"/>
  </mergeCells>
  <dataValidations count="1">
    <dataValidation type="textLength" operator="equal" allowBlank="1" showInputMessage="1" showErrorMessage="1" error="ANOTAR A 18 POSICIONES EL C.U.R.P. DEL EVALUADOR CON MAYUSCULAS" sqref="B56:C56">
      <formula1>18</formula1>
    </dataValidation>
  </dataValidations>
  <printOptions horizontalCentered="1"/>
  <pageMargins left="0.25" right="0.25" top="0.3937007874015748" bottom="0.35433070866141736" header="0.31496062992125984" footer="0.35433070866141736"/>
  <pageSetup fitToHeight="1" fitToWidth="1" horizontalDpi="600" verticalDpi="600" orientation="portrait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7">
    <tabColor indexed="13"/>
  </sheetPr>
  <dimension ref="A1:BD255"/>
  <sheetViews>
    <sheetView zoomScale="75" zoomScaleNormal="75" zoomScaleSheetLayoutView="75" workbookViewId="0" topLeftCell="A1">
      <selection activeCell="A1" sqref="A1:IV16384"/>
    </sheetView>
  </sheetViews>
  <sheetFormatPr defaultColWidth="11.421875" defaultRowHeight="12.75" customHeight="1" zeroHeight="1"/>
  <cols>
    <col min="1" max="1" width="11.421875" style="90" customWidth="1"/>
    <col min="2" max="19" width="11.421875" style="90" hidden="1" customWidth="1"/>
    <col min="20" max="20" width="11.421875" style="72" hidden="1" customWidth="1"/>
    <col min="21" max="16384" width="11.421875" style="90" hidden="1" customWidth="1"/>
  </cols>
  <sheetData>
    <row r="1" spans="1:56" ht="12.75" customHeight="1">
      <c r="A1" s="113" t="s">
        <v>9</v>
      </c>
      <c r="B1" s="71"/>
      <c r="C1" s="1179">
        <v>1</v>
      </c>
      <c r="D1" s="1179"/>
      <c r="E1" s="73">
        <v>0</v>
      </c>
      <c r="F1" s="73">
        <v>0.8</v>
      </c>
      <c r="G1" s="74" t="s">
        <v>86</v>
      </c>
      <c r="H1" s="75" t="str">
        <f>IF('vcai-SUPERIOR'!G14="X",4,IF('vcai-SUPERIOR'!H14="X",3,IF('vcai-SUPERIOR'!I14="X",2,IF('vcai-SUPERIOR'!J14="X",1,IF('vcai-SUPERIOR'!K14="X","No Aplica","   ")))))</f>
        <v>   </v>
      </c>
      <c r="I1" s="76">
        <f>IF(J1=0,0,K3/J4)</f>
        <v>0</v>
      </c>
      <c r="J1" s="77">
        <f>COUNTIF(H1,"&gt;=1")</f>
        <v>0</v>
      </c>
      <c r="K1" s="78" t="s">
        <v>362</v>
      </c>
      <c r="L1" s="79">
        <f>IF(J1=1,LOOKUP(H1,C1:D6))*I1/100</f>
        <v>0</v>
      </c>
      <c r="M1" s="80" t="str">
        <f>IF('vcai-AUTO'!H16="X",4,IF('vcai-AUTO'!I16="X",3,IF('vcai-AUTO'!J16="X",2,IF('vcai-AUTO'!K16="X",1,"   "))))</f>
        <v>   </v>
      </c>
      <c r="N1" s="76">
        <f>IF(O1=0,0,P3/O4)</f>
        <v>0</v>
      </c>
      <c r="O1" s="77">
        <f>COUNTIF(M1,"&gt;=1")</f>
        <v>0</v>
      </c>
      <c r="P1" s="78" t="s">
        <v>24</v>
      </c>
      <c r="Q1" s="79">
        <f>IF(O1=1,LOOKUP(M1,C1:D6))*N1/100</f>
        <v>0</v>
      </c>
      <c r="R1" s="75" t="str">
        <f>IF('vcai-3°EVALUADOR'!G15="X",4,IF('vcai-3°EVALUADOR'!H15="X",3,IF('vcai-3°EVALUADOR'!I15="X",2,IF('vcai-3°EVALUADOR'!J15="X",1,IF('vcai-3°EVALUADOR'!K15="X","No Aplica","   ")))))</f>
        <v>   </v>
      </c>
      <c r="S1" s="81">
        <f>IF(T1=0,0,U3/T4)</f>
        <v>0</v>
      </c>
      <c r="T1" s="77">
        <f>COUNTIF(R1,"&gt;=1")</f>
        <v>0</v>
      </c>
      <c r="U1" s="82" t="s">
        <v>24</v>
      </c>
      <c r="V1" s="79">
        <f>IF(T1=1,LOOKUP(R1,C1:D6))*S1/100</f>
        <v>0</v>
      </c>
      <c r="W1" s="83" t="str">
        <f>IF('vcai-DESARROLLO'!H18="X",3,IF('vcai-DESARROLLO'!I18="X",2,IF('vcai-DESARROLLO'!J18="X",1,IF('vcai-DESARROLLO'!K18="X",No Aplica,"   "))))</f>
        <v>   </v>
      </c>
      <c r="X1" s="84">
        <f>IF(Y1=0,0,Z5/Y6)</f>
        <v>0</v>
      </c>
      <c r="Y1" s="85">
        <f>COUNTIF(W1,"&gt;=1")</f>
        <v>0</v>
      </c>
      <c r="Z1" s="86" t="s">
        <v>45</v>
      </c>
      <c r="AA1" s="79">
        <f>IF(Y1=1,LOOKUP(W1,$Z$22:$AA$25)*X1/100,"")</f>
      </c>
      <c r="AB1" s="80" t="str">
        <f>IF(VCIFM!G16="X",4,IF(VCIFM!H16="X",3,IF(VCIFM!I16="X",2,IF(VCIFM!J16="X",1,IF(VCIFM!K16="X",0,"   ")))))</f>
        <v>   </v>
      </c>
      <c r="AC1" s="77">
        <f>COUNTIF(AB1,"&gt;=1")</f>
        <v>0</v>
      </c>
      <c r="AD1" s="87">
        <f>VCIFM!F16/100</f>
        <v>0</v>
      </c>
      <c r="AE1" s="332" t="str">
        <f>IF(AC1=1,LOOKUP(AB1,$C$1:$D$6)*AD1,"0")</f>
        <v>0</v>
      </c>
      <c r="AF1" s="83" t="str">
        <f>IF(VCCOGR!I14="X",4,IF(VCCOGR!J14="X",3,IF(VCCOGR!K14="X",2,IF(VCCOGR!L14="X",1,IF(VCCOGR!M14="X",0,"   ")))))</f>
        <v>   </v>
      </c>
      <c r="AG1" s="85">
        <f>COUNTIF(AF1,"&gt;=1")</f>
        <v>0</v>
      </c>
      <c r="AH1" s="88">
        <f>VCCOGR!H14/100</f>
        <v>0</v>
      </c>
      <c r="AI1" s="611">
        <f>IF(AG1=1,LOOKUP(AF1,$C$1:$D$6))*AH1</f>
        <v>0</v>
      </c>
      <c r="AJ1" s="72" t="s">
        <v>123</v>
      </c>
      <c r="AK1" s="1180" t="s">
        <v>82</v>
      </c>
      <c r="AL1" s="1180"/>
      <c r="AM1" s="1180"/>
      <c r="AN1" s="1180"/>
      <c r="AO1" s="1180"/>
      <c r="AP1" s="89" t="e">
        <f>SUM(AO3,AN8,AN10)</f>
        <v>#VALUE!</v>
      </c>
      <c r="AY1" s="91">
        <v>1</v>
      </c>
      <c r="AZ1" s="92" t="str">
        <f>IF('APOR.DEST.'!H25="X",0.385,IF('APOR.DEST.'!I25="X",0.256,IF('APOR.DEST.'!J25="X",0.128,"   ")))</f>
        <v>   </v>
      </c>
      <c r="BA1" s="93"/>
      <c r="BB1" s="94">
        <v>1</v>
      </c>
      <c r="BC1" s="95" t="str">
        <f>IF('ACT.EXT.'!H22="X",3.349,IF('ACT.EXT.'!I22="X",2.22,IF('ACT.EXT.'!J22="X",1.11,"   ")))</f>
        <v>   </v>
      </c>
      <c r="BD1" s="93"/>
    </row>
    <row r="2" spans="1:56" ht="12.75" customHeight="1" hidden="1">
      <c r="A2" s="96" t="s">
        <v>8</v>
      </c>
      <c r="B2" s="97">
        <v>30</v>
      </c>
      <c r="C2" s="94">
        <v>0</v>
      </c>
      <c r="D2" s="98" t="s">
        <v>16</v>
      </c>
      <c r="E2" s="91">
        <v>0.9</v>
      </c>
      <c r="F2" s="91">
        <v>59.9</v>
      </c>
      <c r="G2" s="99" t="s">
        <v>280</v>
      </c>
      <c r="H2" s="75" t="str">
        <f>IF('vcai-SUPERIOR'!G15="X",4,IF('vcai-SUPERIOR'!H15="X",3,IF('vcai-SUPERIOR'!I15="X",2,IF('vcai-SUPERIOR'!J15="X",1,IF('vcai-SUPERIOR'!K15="X","No Aplica"," ")))))</f>
        <v> </v>
      </c>
      <c r="I2" s="76">
        <f>IF(J2=0,0,K3/J4)</f>
        <v>0</v>
      </c>
      <c r="J2" s="77">
        <f>COUNTIF(H2,"&gt;=1")</f>
        <v>0</v>
      </c>
      <c r="K2" s="100"/>
      <c r="L2" s="79">
        <f>IF(J2=1,LOOKUP(H2,C1:D6))*I2/100</f>
        <v>0</v>
      </c>
      <c r="M2" s="80" t="str">
        <f>IF('vcai-AUTO'!H17="X",4,IF('vcai-AUTO'!I17="X",3,IF('vcai-AUTO'!J17="X",2,IF('vcai-AUTO'!K17="X",1,"   "))))</f>
        <v>   </v>
      </c>
      <c r="N2" s="76">
        <f>IF(O2=0,0,P3/O4)</f>
        <v>0</v>
      </c>
      <c r="O2" s="77">
        <f>COUNTIF(M2,"&gt;=1")</f>
        <v>0</v>
      </c>
      <c r="P2" s="100"/>
      <c r="Q2" s="79">
        <f>IF(O2=1,LOOKUP(M2,C2:D7))*N2/100</f>
        <v>0</v>
      </c>
      <c r="R2" s="75" t="str">
        <f>IF('vcai-3°EVALUADOR'!G16="X",4,IF('vcai-3°EVALUADOR'!H16="X",3,IF('vcai-3°EVALUADOR'!I16="X",2,IF('vcai-3°EVALUADOR'!J16="X",1,IF('vcai-3°EVALUADOR'!K16="X","No Aplica","   ")))))</f>
        <v>   </v>
      </c>
      <c r="S2" s="81">
        <f>IF(T2=0,0,U3/T4)</f>
        <v>0</v>
      </c>
      <c r="T2" s="77">
        <f>COUNTIF(R2,"&gt;=1")</f>
        <v>0</v>
      </c>
      <c r="U2" s="93"/>
      <c r="V2" s="79">
        <f>IF(T2=1,LOOKUP(R2,C2:D7))*S2/100</f>
        <v>0</v>
      </c>
      <c r="W2" s="75" t="str">
        <f>IF('vcai-DESARROLLO'!H21="X",3,IF('vcai-DESARROLLO'!I21="X",2,IF('vcai-DESARROLLO'!J21="X",1,IF('vcai-DESARROLLO'!K21="X","No Aplica","   "))))</f>
        <v>   </v>
      </c>
      <c r="X2" s="76">
        <f>IF(Y2=0,0,Z5/Y6)</f>
        <v>0</v>
      </c>
      <c r="Y2" s="77">
        <f>COUNTIF(W2,"&gt;=1")</f>
        <v>0</v>
      </c>
      <c r="Z2" s="82" t="s">
        <v>46</v>
      </c>
      <c r="AA2" s="79">
        <f>IF(Y2=1,LOOKUP(W2,$Z$22:$AA$25)*X2/100,"")</f>
      </c>
      <c r="AB2" s="80" t="str">
        <f>IF(VCIFM!G20="X",4,IF(VCIFM!H20="X",3,IF(VCIFM!I20="X",2,IF(VCIFM!J20="X",1,IF(VCIFM!K20="X",0,"   ")))))</f>
        <v>   </v>
      </c>
      <c r="AC2" s="77">
        <f>COUNTIF(AB2,"&gt;=1")</f>
        <v>0</v>
      </c>
      <c r="AD2" s="87">
        <f>VCIFM!F20/100</f>
        <v>0</v>
      </c>
      <c r="AE2" s="332" t="str">
        <f>IF(AC2=1,LOOKUP(AB2,$C$1:$D$6)*AD2,"0")</f>
        <v>0</v>
      </c>
      <c r="AF2" s="75" t="str">
        <f>IF(VCCOGR!I18="X",4,IF(VCCOGR!J18="X",3,IF(VCCOGR!K18="X",2,IF(VCCOGR!L18="X",1,IF(VCCOGR!M18="X",0,"   ")))))</f>
        <v>   </v>
      </c>
      <c r="AG2" s="77">
        <f>COUNTIF(AF2,"&gt;=1")</f>
        <v>0</v>
      </c>
      <c r="AH2" s="81">
        <f>VCCOGR!H18/100</f>
        <v>0</v>
      </c>
      <c r="AI2" s="611">
        <f>IF(AG2=1,LOOKUP(AF2,$C$1:$D$6))*AH2</f>
        <v>0</v>
      </c>
      <c r="AJ2" s="101">
        <f>SUM(AJ8,AJ5,AJ4,AJ10,AJ3)</f>
        <v>30</v>
      </c>
      <c r="AK2" s="1181" t="s">
        <v>121</v>
      </c>
      <c r="AL2" s="1181"/>
      <c r="AM2" s="1181"/>
      <c r="AN2" s="1181"/>
      <c r="AO2" s="102"/>
      <c r="AP2" s="103" t="e">
        <f>AP1/AJ2*100</f>
        <v>#VALUE!</v>
      </c>
      <c r="AR2" s="90" t="s">
        <v>43</v>
      </c>
      <c r="AY2" s="91">
        <v>2</v>
      </c>
      <c r="AZ2" s="92" t="str">
        <f>IF('APOR.DEST.'!H26="X",0.385,IF('APOR.DEST.'!I26="X",0.256,IF('APOR.DEST.'!J26="X",0.128,"   ")))</f>
        <v>   </v>
      </c>
      <c r="BA2" s="93"/>
      <c r="BB2" s="94">
        <v>2</v>
      </c>
      <c r="BC2" s="95" t="str">
        <f>IF('ACT.EXT.'!H23="X",3.349,IF('ACT.EXT.'!I23="X",2.22,IF('ACT.EXT.'!J23="X",1.11,"   ")))</f>
        <v>   </v>
      </c>
      <c r="BD2" s="93"/>
    </row>
    <row r="3" spans="1:56" ht="12.75" customHeight="1" hidden="1">
      <c r="A3" s="96" t="s">
        <v>10</v>
      </c>
      <c r="B3" s="97">
        <v>67.45</v>
      </c>
      <c r="C3" s="104">
        <v>1</v>
      </c>
      <c r="D3" s="105">
        <v>30</v>
      </c>
      <c r="E3" s="91">
        <v>60</v>
      </c>
      <c r="F3" s="91">
        <v>69.9</v>
      </c>
      <c r="G3" s="99" t="s">
        <v>279</v>
      </c>
      <c r="H3" s="75" t="str">
        <f>IF('vcai-SUPERIOR'!G16="X",4,IF('vcai-SUPERIOR'!H16="X",3,IF('vcai-SUPERIOR'!I16="X",2,IF('vcai-SUPERIOR'!J16="X",1,IF('vcai-SUPERIOR'!K16="X","No Aplica","   ")))))</f>
        <v>   </v>
      </c>
      <c r="I3" s="76">
        <f>IF(J3=0,0,K3/J4)</f>
        <v>0</v>
      </c>
      <c r="J3" s="77">
        <f>COUNTIF(H3,"&gt;=1")</f>
        <v>0</v>
      </c>
      <c r="K3" s="106">
        <f>'vcai-SUPERIOR'!F13</f>
        <v>0</v>
      </c>
      <c r="L3" s="79">
        <f>IF(J3=1,LOOKUP(H3,C1:D6))*I3/100</f>
        <v>0</v>
      </c>
      <c r="M3" s="80" t="str">
        <f>IF('vcai-AUTO'!H18="X",4,IF('vcai-AUTO'!I18="X",3,IF('vcai-AUTO'!J18="X",2,IF('vcai-AUTO'!K18="X",1,"   "))))</f>
        <v>   </v>
      </c>
      <c r="N3" s="76">
        <f>IF(O3=0,0,P3/O4)</f>
        <v>0</v>
      </c>
      <c r="O3" s="77">
        <f>COUNTIF(M3,"&gt;=1")</f>
        <v>0</v>
      </c>
      <c r="P3" s="106">
        <f>'vcai-AUTO'!G15</f>
        <v>0</v>
      </c>
      <c r="Q3" s="79">
        <f>IF(O3=1,LOOKUP(M3,C3:D8))*N3/100</f>
        <v>0</v>
      </c>
      <c r="R3" s="75" t="str">
        <f>IF('vcai-3°EVALUADOR'!G17="X",4,IF('vcai-3°EVALUADOR'!H17="X",3,IF('vcai-3°EVALUADOR'!I17="X",2,IF('vcai-3°EVALUADOR'!J17="X",1,IF('vcai-3°EVALUADOR'!K17="X","No Aplica","   ")))))</f>
        <v>   </v>
      </c>
      <c r="S3" s="81">
        <f>IF(T3=0,0,U3/T4)</f>
        <v>0</v>
      </c>
      <c r="T3" s="77">
        <f>COUNTIF(R3,"&gt;=1")</f>
        <v>0</v>
      </c>
      <c r="U3" s="107">
        <f>'vcai-3°EVALUADOR'!F14</f>
        <v>0</v>
      </c>
      <c r="V3" s="79">
        <f>IF(T3=1,LOOKUP(R3,C3:D8))*S3/100</f>
        <v>0</v>
      </c>
      <c r="W3" s="75" t="str">
        <f>IF('vcai-DESARROLLO'!H24="X",3,IF('vcai-DESARROLLO'!I24="X",2,IF('vcai-DESARROLLO'!J24="X",1,IF('vcai-DESARROLLO'!K27="X","No Aplica","   "))))</f>
        <v>   </v>
      </c>
      <c r="X3" s="76">
        <f>IF(Y3=0,0,Z5/Y6)</f>
        <v>0</v>
      </c>
      <c r="Y3" s="77">
        <f>COUNTIF(W3,"&gt;=1")</f>
        <v>0</v>
      </c>
      <c r="Z3" s="82" t="s">
        <v>47</v>
      </c>
      <c r="AA3" s="79">
        <f>IF(Y3=1,LOOKUP(W3,$Z$22:$AA$25)*X3/100,"")</f>
      </c>
      <c r="AB3" s="80" t="str">
        <f>IF(VCIFM!G24="X",4,IF(VCIFM!H24="X",3,IF(VCIFM!I24="X",2,IF(VCIFM!J24="X",1,IF(VCIFM!K24="X",0,"   ")))))</f>
        <v>   </v>
      </c>
      <c r="AC3" s="77">
        <f>COUNTIF(AB3,"&gt;=1")</f>
        <v>0</v>
      </c>
      <c r="AD3" s="87">
        <f>VCIFM!F24/100</f>
        <v>0</v>
      </c>
      <c r="AE3" s="332" t="str">
        <f>IF(AC3=1,LOOKUP(AB3,$C$1:$D$6)*AD3,"0")</f>
        <v>0</v>
      </c>
      <c r="AF3" s="75" t="str">
        <f>IF(VCCOGR!I22="X",4,IF(VCCOGR!J22="X",3,IF(VCCOGR!K22="X",2,IF(VCCOGR!L22="X",1,IF(VCCOGR!M22="X",0,"   ")))))</f>
        <v>   </v>
      </c>
      <c r="AG3" s="77">
        <f>COUNTIF(AF3,"&gt;=1")</f>
        <v>0</v>
      </c>
      <c r="AH3" s="81">
        <f>VCCOGR!H22/100</f>
        <v>0</v>
      </c>
      <c r="AI3" s="611">
        <f>IF(AG3=1,LOOKUP(AF3,$C$1:$D$6))*AH3</f>
        <v>0</v>
      </c>
      <c r="AJ3" s="108">
        <f>IF(AI15=0,AG12,IF(AI15=1,AH12,IF(AI15=2,AI12)))</f>
        <v>7.5</v>
      </c>
      <c r="AK3" s="109" t="s">
        <v>31</v>
      </c>
      <c r="AL3" s="110" t="str">
        <f>Q22</f>
        <v>Revisa las Ponderaciones</v>
      </c>
      <c r="AM3" s="110" t="str">
        <f>Q24</f>
        <v>Aplica la evaluación</v>
      </c>
      <c r="AN3" s="111" t="e">
        <f>AL3*AJ3/100</f>
        <v>#VALUE!</v>
      </c>
      <c r="AO3" s="112" t="e">
        <f>SUM(AN3:AN5)</f>
        <v>#VALUE!</v>
      </c>
      <c r="AP3" s="1185" t="e">
        <f>VLOOKUP(AP2,E1:G5,3)</f>
        <v>#VALUE!</v>
      </c>
      <c r="AQ3" s="135"/>
      <c r="AR3" s="1178" t="s">
        <v>64</v>
      </c>
      <c r="AS3" s="1178"/>
      <c r="AT3" s="1178"/>
      <c r="AU3" s="1178"/>
      <c r="AV3" s="1178"/>
      <c r="AW3" s="1178"/>
      <c r="AY3" s="91">
        <v>3</v>
      </c>
      <c r="AZ3" s="92" t="str">
        <f>IF('APOR.DEST.'!H27="X",0.385,IF('APOR.DEST.'!I27="X",0.256,IF('APOR.DEST.'!J27="X",0.128,"   ")))</f>
        <v>   </v>
      </c>
      <c r="BA3" s="93"/>
      <c r="BB3" s="94">
        <v>3</v>
      </c>
      <c r="BC3" s="95" t="str">
        <f>IF('ACT.EXT.'!H24="X",3.35,IF('ACT.EXT.'!I24="X",2.22,IF('ACT.EXT.'!J24="X",1.11,"   ")))</f>
        <v>   </v>
      </c>
      <c r="BD3" s="93"/>
    </row>
    <row r="4" spans="1:56" ht="12.75" customHeight="1" hidden="1">
      <c r="A4" s="96" t="s">
        <v>11</v>
      </c>
      <c r="B4" s="97">
        <v>82.5</v>
      </c>
      <c r="C4" s="94">
        <v>2</v>
      </c>
      <c r="D4" s="76">
        <v>65</v>
      </c>
      <c r="E4" s="91">
        <v>70</v>
      </c>
      <c r="F4" s="91">
        <v>89.9</v>
      </c>
      <c r="G4" s="99" t="s">
        <v>14</v>
      </c>
      <c r="H4" s="114"/>
      <c r="I4" s="93"/>
      <c r="J4" s="82">
        <f>SUM(J1,J2,J3)</f>
        <v>0</v>
      </c>
      <c r="K4" s="115" t="s">
        <v>0</v>
      </c>
      <c r="L4" s="116" t="str">
        <f>IF(J4&gt;0,SUM(L1:L3),"Verifica la evaluación")</f>
        <v>Verifica la evaluación</v>
      </c>
      <c r="M4" s="117"/>
      <c r="N4" s="93"/>
      <c r="O4" s="82">
        <f>SUM(O1:O3)</f>
        <v>0</v>
      </c>
      <c r="P4" s="115" t="s">
        <v>0</v>
      </c>
      <c r="Q4" s="116" t="str">
        <f>IF(O4&gt;0,SUM(Q1:Q3),"Verifica la evaluación")</f>
        <v>Verifica la evaluación</v>
      </c>
      <c r="R4" s="114"/>
      <c r="S4" s="93"/>
      <c r="T4" s="82">
        <f>SUM(T1:T3)</f>
        <v>0</v>
      </c>
      <c r="U4" s="119" t="s">
        <v>0</v>
      </c>
      <c r="V4" s="116" t="str">
        <f>IF(T4&gt;0,SUM(V1:V3),"Verifica la evaluación")</f>
        <v>Verifica la evaluación</v>
      </c>
      <c r="W4" s="75" t="str">
        <f>IF('vcai-DESARROLLO'!H27="X",3,IF('vcai-DESARROLLO'!I27="X",2,IF('vcai-DESARROLLO'!J27="X",1,IF('vcai-DESARROLLO'!K27="X","No Aplica","   "))))</f>
        <v>   </v>
      </c>
      <c r="X4" s="76">
        <f>IF(Y4=0,0,Z5/Y6)</f>
        <v>0</v>
      </c>
      <c r="Y4" s="77">
        <f>COUNTIF(W4,"&gt;=1")</f>
        <v>0</v>
      </c>
      <c r="Z4" s="82" t="s">
        <v>48</v>
      </c>
      <c r="AA4" s="79">
        <f>IF(Y4=1,LOOKUP(W4,$Z$22:$AA$25)*X4/100,"")</f>
      </c>
      <c r="AB4" s="80" t="str">
        <f>IF(VCIFM!G28="X",4,IF(VCIFM!H28="X",3,IF(VCIFM!I28="X",2,IF(VCIFM!J28="X",1,IF(VCIFM!K28="X",0,"   ")))))</f>
        <v>   </v>
      </c>
      <c r="AC4" s="77">
        <f>COUNTIF(AB4,"&gt;=1")</f>
        <v>0</v>
      </c>
      <c r="AD4" s="87">
        <f>VCIFM!F28/100</f>
        <v>0</v>
      </c>
      <c r="AE4" s="332" t="str">
        <f>IF(AC4=1,LOOKUP(AB4,$C$1:$D$6)*AD4,"0")</f>
        <v>0</v>
      </c>
      <c r="AF4" s="75" t="str">
        <f>IF(VCCOGR!I26="X",4,IF(VCCOGR!J26="X",3,IF(VCCOGR!K26="X",2,IF(VCCOGR!L26="X",1,IF(VCCOGR!M26="X",0,"   ")))))</f>
        <v>   </v>
      </c>
      <c r="AG4" s="77">
        <f>COUNTIF(AF4,"&gt;=1")</f>
        <v>0</v>
      </c>
      <c r="AH4" s="81">
        <f>VCCOGR!H26/100</f>
        <v>0</v>
      </c>
      <c r="AI4" s="611">
        <f>IF(AG4=1,LOOKUP(AF4,$C$1:$D$6))*AH4</f>
        <v>0</v>
      </c>
      <c r="AJ4" s="108">
        <f>IF(AI15=0,AG13,IF(AI15=1,AH13,IF(AI15=2,AI13)))</f>
        <v>15</v>
      </c>
      <c r="AK4" s="109" t="s">
        <v>80</v>
      </c>
      <c r="AL4" s="110" t="str">
        <f>L22</f>
        <v>Revisa las ponderaciones</v>
      </c>
      <c r="AM4" s="120" t="str">
        <f>L24</f>
        <v>Aplica la evaluación</v>
      </c>
      <c r="AN4" s="111" t="e">
        <f>AL4*AJ4/100</f>
        <v>#VALUE!</v>
      </c>
      <c r="AO4" s="112" t="e">
        <f>AO3/AJ6*100</f>
        <v>#VALUE!</v>
      </c>
      <c r="AP4" s="1186"/>
      <c r="AQ4" s="135"/>
      <c r="AR4" s="113">
        <v>1</v>
      </c>
      <c r="AS4" s="113">
        <v>2</v>
      </c>
      <c r="AT4" s="113">
        <v>3</v>
      </c>
      <c r="AU4" s="113">
        <v>4</v>
      </c>
      <c r="AV4" s="113">
        <v>5</v>
      </c>
      <c r="AW4" s="113" t="s">
        <v>42</v>
      </c>
      <c r="AY4" s="91">
        <v>4</v>
      </c>
      <c r="AZ4" s="92" t="str">
        <f>IF('APOR.DEST.'!H28="X",0.385,IF('APOR.DEST.'!I28="X",0.256,IF('APOR.DEST.'!J28="X",0.128,"   ")))</f>
        <v>   </v>
      </c>
      <c r="BA4" s="93"/>
      <c r="BB4" s="1129" t="s">
        <v>113</v>
      </c>
      <c r="BC4" s="1129"/>
      <c r="BD4" s="605" t="str">
        <f>IF(AE7="Revisa las ponderaciones","Verifica el 3° requisito",IF(AE7&gt;70,SUM(BC1:BC3),"Verifica el 3° requisito"))</f>
        <v>Verifica el 3° requisito</v>
      </c>
    </row>
    <row r="5" spans="1:56" ht="12.75" customHeight="1" hidden="1" thickBot="1">
      <c r="A5" s="96" t="s">
        <v>12</v>
      </c>
      <c r="B5" s="97">
        <v>100</v>
      </c>
      <c r="C5" s="94">
        <v>3</v>
      </c>
      <c r="D5" s="76">
        <v>80</v>
      </c>
      <c r="E5" s="91">
        <v>90</v>
      </c>
      <c r="F5" s="91">
        <v>100</v>
      </c>
      <c r="G5" s="99" t="s">
        <v>278</v>
      </c>
      <c r="H5" s="75" t="str">
        <f>IF('vcai-SUPERIOR'!G19="X",4,IF('vcai-SUPERIOR'!H19="X",3,IF('vcai-SUPERIOR'!I19="X",2,IF('vcai-SUPERIOR'!J19="X",1,IF('vcai-SUPERIOR'!K19="X","No Aplica","   ")))))</f>
        <v>   </v>
      </c>
      <c r="I5" s="76">
        <f>IF(J5=0,0,K6/J7)</f>
        <v>0</v>
      </c>
      <c r="J5" s="77">
        <f>COUNTIF(H5,"&gt;=1")</f>
        <v>0</v>
      </c>
      <c r="K5" s="100"/>
      <c r="L5" s="79">
        <f>IF(J5=1,LOOKUP(H5,C1:D6))*I5/100</f>
        <v>0</v>
      </c>
      <c r="M5" s="80" t="str">
        <f>IF('vcai-AUTO'!H22="X",4,IF('vcai-AUTO'!I22="X",3,IF('vcai-AUTO'!J22="X",2,IF('vcai-AUTO'!K22="X",1,"   "))))</f>
        <v>   </v>
      </c>
      <c r="N5" s="76">
        <f>IF(O5=0,0,P6/O7)</f>
        <v>0</v>
      </c>
      <c r="O5" s="77">
        <f>COUNTIF(M5,"&gt;=1")</f>
        <v>0</v>
      </c>
      <c r="P5" s="121"/>
      <c r="Q5" s="79">
        <f>IF(O5=1,LOOKUP(M5,C1:D6))*N5/100</f>
        <v>0</v>
      </c>
      <c r="R5" s="75" t="str">
        <f>IF('vcai-3°EVALUADOR'!G20="X",4,IF('vcai-3°EVALUADOR'!H20="X",3,IF('vcai-3°EVALUADOR'!I20="X",2,IF('vcai-3°EVALUADOR'!J20="X",1,IF('vcai-3°EVALUADOR'!K20="X","No Aplica","   ")))))</f>
        <v>   </v>
      </c>
      <c r="S5" s="81">
        <f>IF(T5=0,0,U6/T7)</f>
        <v>0</v>
      </c>
      <c r="T5" s="94">
        <f>COUNTIF(R5,"&gt;=1")</f>
        <v>0</v>
      </c>
      <c r="U5" s="93"/>
      <c r="V5" s="79">
        <f>IF(T5=1,LOOKUP(R5,C1:D6))*S5/100</f>
        <v>0</v>
      </c>
      <c r="W5" s="75"/>
      <c r="X5" s="76"/>
      <c r="Y5" s="77"/>
      <c r="Z5" s="91">
        <f>'vcai-DESARROLLO'!F47</f>
        <v>100</v>
      </c>
      <c r="AA5" s="79"/>
      <c r="AB5" s="80" t="str">
        <f>IF(VCIFM!G32="X",4,IF(VCIFM!H32="X",3,IF(VCIFM!I32="X",2,IF(VCIFM!J32="X",1,IF(VCIFM!K32="X",0,"   ")))))</f>
        <v>   </v>
      </c>
      <c r="AC5" s="77">
        <f>COUNTIF(AB5,"&gt;=1")</f>
        <v>0</v>
      </c>
      <c r="AD5" s="87">
        <f>VCIFM!F32/100</f>
        <v>0</v>
      </c>
      <c r="AE5" s="332" t="str">
        <f>IF(AC5=1,LOOKUP(AB5,$C$1:$D$6)*AD5,"0")</f>
        <v>0</v>
      </c>
      <c r="AF5" s="75" t="str">
        <f>IF(VCCOGR!I30="X",4,IF(VCCOGR!J30="X",3,IF(VCCOGR!K30="X",2,IF(VCCOGR!L30="X",1,IF(VCCOGR!M30="X",0,"   ")))))</f>
        <v>   </v>
      </c>
      <c r="AG5" s="77">
        <f>COUNTIF(AF5,"&gt;=1")</f>
        <v>0</v>
      </c>
      <c r="AH5" s="81">
        <f>VCCOGR!H30/100</f>
        <v>0</v>
      </c>
      <c r="AI5" s="611">
        <f>IF(AG5=1,LOOKUP(AF5,$C$1:$D$6))*AH5</f>
        <v>0</v>
      </c>
      <c r="AJ5" s="122">
        <f>IF(AI15=0,AG14,IF(AI15=1,AH14,IF(AI15=2,AI14)))</f>
        <v>7.5</v>
      </c>
      <c r="AK5" s="109" t="s">
        <v>81</v>
      </c>
      <c r="AL5" s="110" t="str">
        <f>V22</f>
        <v>Revisa las Ponderaciones</v>
      </c>
      <c r="AM5" s="110" t="str">
        <f>V24</f>
        <v>Aplica la evaluación</v>
      </c>
      <c r="AN5" s="111" t="e">
        <f>AL5*AJ5/100</f>
        <v>#VALUE!</v>
      </c>
      <c r="AO5" s="1182" t="e">
        <f>VLOOKUP(AO4,E1:G5,3)</f>
        <v>#VALUE!</v>
      </c>
      <c r="AP5" s="1186"/>
      <c r="AQ5" s="135" t="s">
        <v>37</v>
      </c>
      <c r="AR5" s="257">
        <v>35</v>
      </c>
      <c r="AS5" s="257">
        <v>35</v>
      </c>
      <c r="AT5" s="257">
        <v>10</v>
      </c>
      <c r="AU5" s="257">
        <v>10</v>
      </c>
      <c r="AV5" s="257">
        <v>10</v>
      </c>
      <c r="AW5" s="124">
        <f aca="true" t="shared" si="0" ref="AW5:AW10">SUM(AR5:AV5)</f>
        <v>100</v>
      </c>
      <c r="AY5" s="91">
        <v>5</v>
      </c>
      <c r="AZ5" s="92" t="str">
        <f>IF('APOR.DEST.'!H29="X",0.385,IF('APOR.DEST.'!I29="X",0.256,IF('APOR.DEST.'!J29="X",0.128,"   ")))</f>
        <v>   </v>
      </c>
      <c r="BA5" s="93"/>
      <c r="BB5" s="125"/>
      <c r="BC5" s="1133" t="s">
        <v>115</v>
      </c>
      <c r="BD5" s="1134"/>
    </row>
    <row r="6" spans="1:56" ht="12.75" customHeight="1" hidden="1" thickBot="1">
      <c r="A6" s="71" t="s">
        <v>13</v>
      </c>
      <c r="B6" s="71"/>
      <c r="C6" s="82">
        <v>4</v>
      </c>
      <c r="D6" s="105">
        <v>100</v>
      </c>
      <c r="H6" s="75" t="str">
        <f>IF('vcai-SUPERIOR'!G20="X",4,IF('vcai-SUPERIOR'!H20="X",3,IF('vcai-SUPERIOR'!I20="X",2,IF('vcai-SUPERIOR'!J20="X",1,IF('vcai-SUPERIOR'!K20="X","No Aplica","   ")))))</f>
        <v>   </v>
      </c>
      <c r="I6" s="76">
        <f>IF(J6=0,0,K6/J7)</f>
        <v>0</v>
      </c>
      <c r="J6" s="77">
        <f>COUNTIF(H6,"&gt;=1")</f>
        <v>0</v>
      </c>
      <c r="K6" s="106">
        <f>'vcai-SUPERIOR'!F18</f>
        <v>0</v>
      </c>
      <c r="L6" s="79">
        <f>IF(J6=1,LOOKUP(H6,C1:D6))*I6/100</f>
        <v>0</v>
      </c>
      <c r="M6" s="80" t="str">
        <f>IF('vcai-AUTO'!H23="X",4,IF('vcai-AUTO'!I23="X",3,IF('vcai-AUTO'!J23="X",2,IF('vcai-AUTO'!K23="X",1,"   "))))</f>
        <v>   </v>
      </c>
      <c r="N6" s="76">
        <f>IF(O6=0,0,P6/O7)</f>
        <v>0</v>
      </c>
      <c r="O6" s="77">
        <f>COUNTIF(M6,"&gt;=1")</f>
        <v>0</v>
      </c>
      <c r="P6" s="106">
        <f>'vcai-AUTO'!G21</f>
        <v>0</v>
      </c>
      <c r="Q6" s="79">
        <f>IF(O6=1,LOOKUP(M6,C2:D7))*N6/100</f>
        <v>0</v>
      </c>
      <c r="R6" s="75" t="str">
        <f>IF('vcai-3°EVALUADOR'!G21="X",4,IF('vcai-3°EVALUADOR'!H21="X",3,IF('vcai-3°EVALUADOR'!I21="X",2,IF('vcai-3°EVALUADOR'!J21="X",1,IF('vcai-3°EVALUADOR'!K21="X","No Aplica","   ")))))</f>
        <v>   </v>
      </c>
      <c r="S6" s="81">
        <f>IF(T6=0,0,U6/T7)</f>
        <v>0</v>
      </c>
      <c r="T6" s="94">
        <f>COUNTIF(R6,"&gt;=1")</f>
        <v>0</v>
      </c>
      <c r="U6" s="95">
        <f>'vcai-3°EVALUADOR'!F19</f>
        <v>0</v>
      </c>
      <c r="V6" s="79">
        <f>IF(T6=1,LOOKUP(R6,C2:D7))*S6/100</f>
        <v>0</v>
      </c>
      <c r="W6" s="114"/>
      <c r="X6" s="93"/>
      <c r="Y6" s="82">
        <f>SUM(Y1:Y5)</f>
        <v>0</v>
      </c>
      <c r="Z6" s="1184" t="s">
        <v>22</v>
      </c>
      <c r="AA6" s="1130">
        <f>IF(Y6=0,0,IF(Y6&gt;0,SUM(AA1:AA5)))</f>
        <v>0</v>
      </c>
      <c r="AB6" s="126">
        <f>VCIFM!E34</f>
        <v>0</v>
      </c>
      <c r="AC6" s="127">
        <f>SUM(AC1:AC5)</f>
        <v>0</v>
      </c>
      <c r="AD6" s="92">
        <f>SUM(AD1:AD5)</f>
        <v>0</v>
      </c>
      <c r="AE6" s="128"/>
      <c r="AF6" s="114"/>
      <c r="AG6" s="129">
        <f>SUM(AG1:AG5)</f>
        <v>0</v>
      </c>
      <c r="AH6" s="129">
        <f>SUM(AH1:AH5)*100</f>
        <v>0</v>
      </c>
      <c r="AI6" s="1144" t="str">
        <f>IF(AH6=100,SUM(AI1:AI5),IF(AH6&lt;&gt;100,"Revisa las ponderaciones"))</f>
        <v>Revisa las ponderaciones</v>
      </c>
      <c r="AJ6" s="330">
        <f>SUM(AJ3:AJ5)</f>
        <v>30</v>
      </c>
      <c r="AK6" s="130"/>
      <c r="AL6" s="130"/>
      <c r="AM6" s="130"/>
      <c r="AN6" s="130"/>
      <c r="AO6" s="1183"/>
      <c r="AP6" s="1187"/>
      <c r="AQ6" s="135" t="s">
        <v>36</v>
      </c>
      <c r="AR6" s="257">
        <v>25</v>
      </c>
      <c r="AS6" s="257">
        <v>25</v>
      </c>
      <c r="AT6" s="257">
        <v>25</v>
      </c>
      <c r="AU6" s="257">
        <v>12.5</v>
      </c>
      <c r="AV6" s="257">
        <v>12.5</v>
      </c>
      <c r="AW6" s="124">
        <f t="shared" si="0"/>
        <v>100</v>
      </c>
      <c r="AY6" s="91">
        <v>6</v>
      </c>
      <c r="AZ6" s="92" t="str">
        <f>IF('APOR.DEST.'!H30="X",0.385,IF('APOR.DEST.'!I30="X",0.256,IF('APOR.DEST.'!J30="X",0.128,"   ")))</f>
        <v>   </v>
      </c>
      <c r="BA6" s="93"/>
      <c r="BB6" s="93"/>
      <c r="BC6" s="1135"/>
      <c r="BD6" s="1136"/>
    </row>
    <row r="7" spans="4:53" ht="12.75" customHeight="1" hidden="1">
      <c r="D7" s="131"/>
      <c r="H7" s="114"/>
      <c r="I7" s="93"/>
      <c r="J7" s="82">
        <f>SUM(J5:J6)</f>
        <v>0</v>
      </c>
      <c r="K7" s="132" t="s">
        <v>21</v>
      </c>
      <c r="L7" s="116" t="str">
        <f>IF(J7&gt;0,SUM(L5:L6),"Verifica la evaluación")</f>
        <v>Verifica la evaluación</v>
      </c>
      <c r="M7" s="80"/>
      <c r="N7" s="76"/>
      <c r="O7" s="82">
        <f>SUM(O5:O6)</f>
        <v>0</v>
      </c>
      <c r="P7" s="132" t="s">
        <v>21</v>
      </c>
      <c r="Q7" s="116" t="str">
        <f>IF(O7&gt;0,SUM(Q5:Q6),"Verifica la evaluación")</f>
        <v>Verifica la evaluación</v>
      </c>
      <c r="R7" s="75"/>
      <c r="S7" s="81"/>
      <c r="T7" s="82">
        <f>SUM(T5:T6)</f>
        <v>0</v>
      </c>
      <c r="U7" s="133" t="s">
        <v>21</v>
      </c>
      <c r="V7" s="116" t="str">
        <f>IF(T7&gt;0,SUM(V5:V6),"Verifica la evaluación")</f>
        <v>Verifica la evaluación</v>
      </c>
      <c r="W7" s="114"/>
      <c r="X7" s="93"/>
      <c r="Y7" s="82"/>
      <c r="Z7" s="1184"/>
      <c r="AA7" s="1130"/>
      <c r="AB7" s="114"/>
      <c r="AC7" s="93"/>
      <c r="AD7" s="134" t="s">
        <v>22</v>
      </c>
      <c r="AE7" s="603" t="str">
        <f>IF(AB6=100,SUM(AE1:AE5),IF(AB6&lt;&gt;100,"Revisa las Ponderaciones"))</f>
        <v>Revisa las Ponderaciones</v>
      </c>
      <c r="AF7" s="135"/>
      <c r="AG7" s="136"/>
      <c r="AH7" s="137" t="s">
        <v>22</v>
      </c>
      <c r="AI7" s="1145"/>
      <c r="AJ7" s="1142" t="s">
        <v>79</v>
      </c>
      <c r="AK7" s="1143"/>
      <c r="AL7" s="1143"/>
      <c r="AM7" s="1143"/>
      <c r="AN7" s="1143"/>
      <c r="AO7" s="124"/>
      <c r="AQ7" s="90" t="s">
        <v>38</v>
      </c>
      <c r="AR7" s="123">
        <v>25</v>
      </c>
      <c r="AS7" s="123">
        <v>25</v>
      </c>
      <c r="AT7" s="123">
        <v>25</v>
      </c>
      <c r="AU7" s="123">
        <v>12.5</v>
      </c>
      <c r="AV7" s="123">
        <v>12.5</v>
      </c>
      <c r="AW7" s="124">
        <f t="shared" si="0"/>
        <v>100</v>
      </c>
      <c r="AY7" s="91">
        <v>7</v>
      </c>
      <c r="AZ7" s="92" t="str">
        <f>IF('APOR.DEST.'!H31="X",0.385,IF('APOR.DEST.'!I31="X",0.256,IF('APOR.DEST.'!J31="X",0.128,"   ")))</f>
        <v>   </v>
      </c>
      <c r="BA7" s="93"/>
    </row>
    <row r="8" spans="4:53" ht="12.75" customHeight="1" hidden="1">
      <c r="D8" s="131"/>
      <c r="H8" s="75" t="str">
        <f>IF('vcai-SUPERIOR'!G23="X",4,IF('vcai-SUPERIOR'!H23="X",3,IF('vcai-SUPERIOR'!I23="X",2,IF('vcai-SUPERIOR'!J23="X",1,IF('vcai-SUPERIOR'!K23="X","No Aplica","   ")))))</f>
        <v>   </v>
      </c>
      <c r="I8" s="76">
        <f>IF(J8=0,0,K10/J11)</f>
        <v>0</v>
      </c>
      <c r="J8" s="77">
        <f>COUNTIF(H8,"&gt;=1")</f>
        <v>0</v>
      </c>
      <c r="K8" s="100"/>
      <c r="L8" s="79">
        <f>IF(J8=1,LOOKUP(H8,C1:D6))*I8/100</f>
        <v>0</v>
      </c>
      <c r="M8" s="80" t="str">
        <f>IF('vcai-AUTO'!H27="X",4,IF('vcai-AUTO'!I27="X",3,IF('vcai-AUTO'!J27="X",2,IF('vcai-AUTO'!K27="X",1,"   "))))</f>
        <v>   </v>
      </c>
      <c r="N8" s="76">
        <f>IF(O8=0,0,P10/O11)</f>
        <v>0</v>
      </c>
      <c r="O8" s="77">
        <f>COUNTIF(M8,"&gt;=1")</f>
        <v>0</v>
      </c>
      <c r="P8" s="138"/>
      <c r="Q8" s="79">
        <f>IF(O8=1,LOOKUP(M8,C1:D6))*N8/100</f>
        <v>0</v>
      </c>
      <c r="R8" s="75" t="str">
        <f>IF('vcai-3°EVALUADOR'!G24="X",4,IF('vcai-3°EVALUADOR'!H24="X",3,IF('vcai-3°EVALUADOR'!I24="X",2,IF('vcai-3°EVALUADOR'!J24="X",1,IF('vcai-3°EVALUADOR'!K24="X","No Aplica","   ")))))</f>
        <v>   </v>
      </c>
      <c r="S8" s="81">
        <f>IF(T8=0,0,U10/T11)</f>
        <v>0</v>
      </c>
      <c r="T8" s="94">
        <f>COUNTIF(R8,"&gt;=1")</f>
        <v>0</v>
      </c>
      <c r="U8" s="93"/>
      <c r="V8" s="79">
        <f>IF(T8=1,LOOKUP(R8,C1:D6))*S8/100</f>
        <v>0</v>
      </c>
      <c r="W8" s="139"/>
      <c r="X8" s="93"/>
      <c r="Y8" s="93"/>
      <c r="Z8" s="1184" t="s">
        <v>7</v>
      </c>
      <c r="AA8" s="1188">
        <f>IF(AA6=0,"",IF(AA6&gt;1,VLOOKUP(AA6,E1:G5,3)))</f>
      </c>
      <c r="AB8" s="140"/>
      <c r="AC8" s="601" t="s">
        <v>7</v>
      </c>
      <c r="AD8" s="141"/>
      <c r="AE8" s="594" t="str">
        <f>IF(AB6=100,VLOOKUP(AE7,$E$1:$G$5,3),"Verifica la evaluación")</f>
        <v>Verifica la evaluación</v>
      </c>
      <c r="AF8" s="1161" t="s">
        <v>7</v>
      </c>
      <c r="AG8" s="1162"/>
      <c r="AH8" s="1163"/>
      <c r="AI8" s="142" t="str">
        <f>IF(AI6="Revisa las ponderaciones","Aplica la evaluación",IF(AI6&gt;1,VLOOKUP(AI6,$E$1:$G$5,3)))</f>
        <v>Aplica la evaluación</v>
      </c>
      <c r="AJ8" s="331"/>
      <c r="AK8" s="143" t="s">
        <v>32</v>
      </c>
      <c r="AL8" s="144">
        <f>AA6</f>
        <v>0</v>
      </c>
      <c r="AM8" s="144">
        <f>AA8</f>
      </c>
      <c r="AN8" s="144">
        <f>IF(AL8=0,"",IF(AL8&gt;1,AL8*0.05))</f>
      </c>
      <c r="AO8" s="145"/>
      <c r="AP8" s="145"/>
      <c r="AQ8" s="145" t="s">
        <v>39</v>
      </c>
      <c r="AR8" s="146">
        <v>25</v>
      </c>
      <c r="AS8" s="146">
        <v>25</v>
      </c>
      <c r="AT8" s="146">
        <v>25</v>
      </c>
      <c r="AU8" s="146">
        <v>12.5</v>
      </c>
      <c r="AV8" s="146">
        <v>12.5</v>
      </c>
      <c r="AW8" s="124">
        <f t="shared" si="0"/>
        <v>100</v>
      </c>
      <c r="AY8" s="91">
        <v>8</v>
      </c>
      <c r="AZ8" s="92" t="str">
        <f>IF('APOR.DEST.'!H32="X",0.385,IF('APOR.DEST.'!I32="X",0.256,IF('APOR.DEST.'!J32="X",0.128,"   ")))</f>
        <v>   </v>
      </c>
      <c r="BA8" s="93"/>
    </row>
    <row r="9" spans="4:53" ht="12.75" customHeight="1" hidden="1">
      <c r="D9" s="131"/>
      <c r="H9" s="75" t="str">
        <f>IF('vcai-SUPERIOR'!G24="X",4,IF('vcai-SUPERIOR'!H24="X",3,IF('vcai-SUPERIOR'!I24="X",2,IF('vcai-SUPERIOR'!J24="X",1,IF('vcai-SUPERIOR'!K24="X","No Aplica","   ")))))</f>
        <v>   </v>
      </c>
      <c r="I9" s="76">
        <f>IF(J9=0,0,K10/J11)</f>
        <v>0</v>
      </c>
      <c r="J9" s="77">
        <f>COUNTIF(H9,"&gt;=1")</f>
        <v>0</v>
      </c>
      <c r="K9" s="121"/>
      <c r="L9" s="79">
        <f>IF(J9=1,LOOKUP(H9,C1:D6))*I9/100</f>
        <v>0</v>
      </c>
      <c r="M9" s="80" t="str">
        <f>IF('vcai-AUTO'!H28="X",4,IF('vcai-AUTO'!I28="X",3,IF('vcai-AUTO'!J28="X",2,IF('vcai-AUTO'!K28="X",1,"   "))))</f>
        <v>   </v>
      </c>
      <c r="N9" s="76">
        <f>IF(O9=0,0,P10/O11)</f>
        <v>0</v>
      </c>
      <c r="O9" s="77">
        <f>COUNTIF(M9,"&gt;=1")</f>
        <v>0</v>
      </c>
      <c r="P9" s="138"/>
      <c r="Q9" s="79">
        <f>IF(O9=1,LOOKUP(M9,C2:D7))*N9/100</f>
        <v>0</v>
      </c>
      <c r="R9" s="75" t="str">
        <f>IF('vcai-3°EVALUADOR'!G25="X",4,IF('vcai-3°EVALUADOR'!H25="X",3,IF('vcai-3°EVALUADOR'!I25="X",2,IF('vcai-3°EVALUADOR'!J25="X",1,IF('vcai-3°EVALUADOR'!K25="X","No Aplica","   ")))))</f>
        <v>   </v>
      </c>
      <c r="S9" s="81">
        <f>IF(T9=0,0,U10/T11)</f>
        <v>0</v>
      </c>
      <c r="T9" s="94">
        <f>COUNTIF(R9,"&gt;=1")</f>
        <v>0</v>
      </c>
      <c r="V9" s="79">
        <f>IF(T9=1,LOOKUP(R9,C2:D7))*S9/100</f>
        <v>0</v>
      </c>
      <c r="W9" s="75"/>
      <c r="X9" s="76"/>
      <c r="Y9" s="77"/>
      <c r="Z9" s="1184"/>
      <c r="AA9" s="1188"/>
      <c r="AB9" s="114"/>
      <c r="AC9" s="93"/>
      <c r="AD9" s="147" t="s">
        <v>119</v>
      </c>
      <c r="AE9" s="615" t="str">
        <f>BD4</f>
        <v>Verifica el 3° requisito</v>
      </c>
      <c r="AF9" s="1164" t="s">
        <v>26</v>
      </c>
      <c r="AG9" s="1165"/>
      <c r="AH9" s="1165"/>
      <c r="AI9" s="1166"/>
      <c r="AQ9" s="90" t="s">
        <v>40</v>
      </c>
      <c r="AR9" s="123">
        <v>25</v>
      </c>
      <c r="AS9" s="123">
        <v>25</v>
      </c>
      <c r="AT9" s="123">
        <v>25</v>
      </c>
      <c r="AU9" s="123">
        <v>12.5</v>
      </c>
      <c r="AV9" s="123">
        <v>12.5</v>
      </c>
      <c r="AW9" s="124">
        <f t="shared" si="0"/>
        <v>100</v>
      </c>
      <c r="AY9" s="91">
        <v>9</v>
      </c>
      <c r="AZ9" s="92" t="str">
        <f>IF('APOR.DEST.'!H33="X",0.385,IF('APOR.DEST.'!I33="X",0.256,IF('APOR.DEST.'!J33="X",0.128,"   ")))</f>
        <v>   </v>
      </c>
      <c r="BA9" s="93"/>
    </row>
    <row r="10" spans="4:53" ht="12.75" customHeight="1" hidden="1">
      <c r="D10" s="131"/>
      <c r="H10" s="75" t="str">
        <f>IF('vcai-SUPERIOR'!G25="X",4,IF('vcai-SUPERIOR'!H25="X",3,IF('vcai-SUPERIOR'!I25="X",2,IF('vcai-SUPERIOR'!J25="X",1,IF('vcai-SUPERIOR'!K25="X","No Aplica","   ")))))</f>
        <v>   </v>
      </c>
      <c r="I10" s="76">
        <f>IF(J10=0,0,K10/J11)</f>
        <v>0</v>
      </c>
      <c r="J10" s="77">
        <f>COUNTIF(H10,"&gt;=1")</f>
        <v>0</v>
      </c>
      <c r="K10" s="106">
        <f>'vcai-SUPERIOR'!F22</f>
        <v>0</v>
      </c>
      <c r="L10" s="79">
        <f>IF(J10=1,LOOKUP(H10,C1:D6))*I10/100</f>
        <v>0</v>
      </c>
      <c r="M10" s="80" t="str">
        <f>IF('vcai-AUTO'!H29="X",4,IF('vcai-AUTO'!I29="X",3,IF('vcai-AUTO'!J29="X",2,IF('vcai-AUTO'!K29="X",1,"   "))))</f>
        <v>   </v>
      </c>
      <c r="N10" s="76">
        <f>IF(O10=0,0,P10/O11)</f>
        <v>0</v>
      </c>
      <c r="O10" s="77">
        <f>COUNTIF(M10,"&gt;=1")</f>
        <v>0</v>
      </c>
      <c r="P10" s="106">
        <f>'vcai-AUTO'!G26</f>
        <v>0</v>
      </c>
      <c r="Q10" s="79">
        <f>IF(O10=1,LOOKUP(M10,C1:D6))*N10/100</f>
        <v>0</v>
      </c>
      <c r="R10" s="75" t="str">
        <f>IF('vcai-3°EVALUADOR'!G26="X",4,IF('vcai-3°EVALUADOR'!H26="X",3,IF('vcai-3°EVALUADOR'!I26="X",2,IF('vcai-3°EVALUADOR'!J26="X",1,IF('vcai-3°EVALUADOR'!K26="X","No Aplica","   ")))))</f>
        <v>   </v>
      </c>
      <c r="S10" s="81">
        <f>IF(T10=0,0,U10/T11)</f>
        <v>0</v>
      </c>
      <c r="T10" s="94">
        <f>COUNTIF(R10,"&gt;=1")</f>
        <v>0</v>
      </c>
      <c r="U10" s="95">
        <f>'vcai-3°EVALUADOR'!F23</f>
        <v>0</v>
      </c>
      <c r="V10" s="79">
        <f>IF(T10=1,LOOKUP(R10,C2:D7))*S10/100</f>
        <v>0</v>
      </c>
      <c r="W10" s="75"/>
      <c r="X10" s="76"/>
      <c r="Y10" s="77"/>
      <c r="Z10" s="93"/>
      <c r="AA10" s="148"/>
      <c r="AB10" s="114"/>
      <c r="AC10" s="93"/>
      <c r="AE10" s="149">
        <f>SUM(AE7,AE9)</f>
        <v>0</v>
      </c>
      <c r="AF10" s="150"/>
      <c r="AG10" s="151"/>
      <c r="AH10" s="151"/>
      <c r="AI10" s="151"/>
      <c r="AJ10" s="1172">
        <f>IF(AL11&gt;69.9,5,"")</f>
      </c>
      <c r="AK10" s="1160" t="s">
        <v>303</v>
      </c>
      <c r="AL10" s="1160"/>
      <c r="AM10" s="1160"/>
      <c r="AN10" s="1146">
        <f>AL11/3*5/33.33</f>
        <v>0</v>
      </c>
      <c r="AO10" s="251">
        <f>AL11/3</f>
        <v>0</v>
      </c>
      <c r="AP10" s="135"/>
      <c r="AQ10" s="152" t="s">
        <v>41</v>
      </c>
      <c r="AR10" s="153">
        <v>25</v>
      </c>
      <c r="AS10" s="153">
        <v>25</v>
      </c>
      <c r="AT10" s="153">
        <v>25</v>
      </c>
      <c r="AU10" s="153">
        <v>12.5</v>
      </c>
      <c r="AV10" s="153">
        <v>12.5</v>
      </c>
      <c r="AW10" s="154">
        <f t="shared" si="0"/>
        <v>100</v>
      </c>
      <c r="AY10" s="91">
        <v>10</v>
      </c>
      <c r="AZ10" s="92" t="str">
        <f>IF('APOR.DEST.'!H34="X",0.385,IF('APOR.DEST.'!I34="X",0.256,IF('APOR.DEST.'!J34="X",0.128,"   ")))</f>
        <v>   </v>
      </c>
      <c r="BA10" s="93"/>
    </row>
    <row r="11" spans="1:53" s="145" customFormat="1" ht="12.75" customHeight="1" hidden="1" thickBot="1">
      <c r="A11" s="90"/>
      <c r="B11" s="90"/>
      <c r="C11" s="90"/>
      <c r="D11" s="131"/>
      <c r="E11" s="90"/>
      <c r="F11" s="90"/>
      <c r="G11" s="90"/>
      <c r="H11" s="75"/>
      <c r="I11" s="76"/>
      <c r="J11" s="82">
        <f>SUM(J8:J10)</f>
        <v>0</v>
      </c>
      <c r="K11" s="155" t="s">
        <v>2</v>
      </c>
      <c r="L11" s="116" t="str">
        <f>IF(J11&gt;0,SUM(L8:L10),"Verifica la evaluación")</f>
        <v>Verifica la evaluación</v>
      </c>
      <c r="M11" s="117"/>
      <c r="N11" s="93"/>
      <c r="O11" s="82">
        <f>SUM(O8:O10)</f>
        <v>0</v>
      </c>
      <c r="P11" s="155" t="s">
        <v>2</v>
      </c>
      <c r="Q11" s="116" t="str">
        <f>IF(O11&gt;0,SUM(Q8:Q10),"Verifica la evaluación")</f>
        <v>Verifica la evaluación</v>
      </c>
      <c r="R11" s="75"/>
      <c r="S11" s="81"/>
      <c r="T11" s="82">
        <f>SUM(T8:T10)</f>
        <v>0</v>
      </c>
      <c r="U11" s="156" t="s">
        <v>2</v>
      </c>
      <c r="V11" s="116" t="str">
        <f>IF(T11&gt;0,SUM(V8:V10),"Verifica la evaluación")</f>
        <v>Verifica la evaluación</v>
      </c>
      <c r="W11" s="75"/>
      <c r="X11" s="76"/>
      <c r="Y11" s="77"/>
      <c r="Z11" s="93"/>
      <c r="AA11" s="148"/>
      <c r="AB11" s="157"/>
      <c r="AC11" s="1167" t="s">
        <v>25</v>
      </c>
      <c r="AD11" s="1168"/>
      <c r="AE11" s="158">
        <f>IF(AE10&gt;100,100,IF(AE10&lt;=100,AE10))</f>
        <v>0</v>
      </c>
      <c r="AF11" s="90"/>
      <c r="AG11" s="159" t="s">
        <v>130</v>
      </c>
      <c r="AH11" s="160">
        <v>0</v>
      </c>
      <c r="AI11" s="160">
        <v>5</v>
      </c>
      <c r="AJ11" s="1173"/>
      <c r="AK11" s="162" t="s">
        <v>122</v>
      </c>
      <c r="AL11" s="144">
        <f>'vcai-CAPACITACION'!J15</f>
        <v>0</v>
      </c>
      <c r="AM11" s="163" t="str">
        <f>VLOOKUP(AL11,W33:Y37,3)</f>
        <v>NO APLICA</v>
      </c>
      <c r="AN11" s="1147"/>
      <c r="AY11" s="164">
        <v>11</v>
      </c>
      <c r="AZ11" s="165" t="str">
        <f>IF('APOR.DEST.'!H35="X",0.385,IF('APOR.DEST.'!I35="X",0.256,IF('APOR.DEST.'!J35="X",0.128,"   ")))</f>
        <v>   </v>
      </c>
      <c r="BA11" s="166"/>
    </row>
    <row r="12" spans="1:53" ht="12.75" customHeight="1" hidden="1">
      <c r="A12" s="145"/>
      <c r="B12" s="145"/>
      <c r="C12" s="145"/>
      <c r="D12" s="131"/>
      <c r="H12" s="75" t="str">
        <f>IF('vcai-SUPERIOR'!G28="X",4,IF('vcai-SUPERIOR'!H28="X",3,IF('vcai-SUPERIOR'!I28="X",2,IF('vcai-SUPERIOR'!J28="X",1,IF('vcai-SUPERIOR'!K28="X","No Aplica","   ")))))</f>
        <v>   </v>
      </c>
      <c r="I12" s="76">
        <f>IF(J12=0,0,K15/J16)</f>
        <v>0</v>
      </c>
      <c r="J12" s="77">
        <f>COUNTIF(H12,"&gt;=1")</f>
        <v>0</v>
      </c>
      <c r="K12" s="100"/>
      <c r="L12" s="79">
        <f>IF(J12=1,LOOKUP(H12,C1:D6))*I12/100</f>
        <v>0</v>
      </c>
      <c r="M12" s="80" t="str">
        <f>IF('vcai-AUTO'!H33="X",4,IF('vcai-AUTO'!I33="X",3,IF('vcai-AUTO'!J33="X",2,IF('vcai-AUTO'!K33="X",1,"   "))))</f>
        <v>   </v>
      </c>
      <c r="N12" s="76">
        <f>IF(O12=0,0,P15/O16)</f>
        <v>0</v>
      </c>
      <c r="O12" s="77">
        <f>COUNTIF(M12,"&gt;=1")</f>
        <v>0</v>
      </c>
      <c r="P12" s="138"/>
      <c r="Q12" s="79">
        <f>IF(O12=1,LOOKUP(M12,C1:D6))*N12/100</f>
        <v>0</v>
      </c>
      <c r="R12" s="75" t="str">
        <f>IF('vcai-3°EVALUADOR'!G29="X",4,IF('vcai-3°EVALUADOR'!H29="X",3,IF('vcai-3°EVALUADOR'!I29="X",2,IF('vcai-3°EVALUADOR'!J29="X",1,IF('vcai-3°EVALUADOR'!K29="X","No Aplica","   ")))))</f>
        <v>   </v>
      </c>
      <c r="S12" s="81">
        <f>IF(T12=0,0,U15/T16)</f>
        <v>0</v>
      </c>
      <c r="T12" s="94">
        <f>COUNTIF(R12,"&gt;=1")</f>
        <v>0</v>
      </c>
      <c r="U12" s="94"/>
      <c r="V12" s="79">
        <f>IF(T12=1,LOOKUP(R12,C1:D6))*S12/100</f>
        <v>0</v>
      </c>
      <c r="W12" s="114"/>
      <c r="X12" s="93"/>
      <c r="Y12" s="93"/>
      <c r="Z12" s="93"/>
      <c r="AA12" s="128"/>
      <c r="AC12" s="1152" t="s">
        <v>7</v>
      </c>
      <c r="AD12" s="1153"/>
      <c r="AE12" s="602" t="str">
        <f>VLOOKUP(AE11,$E$1:$G$5,3)</f>
        <v>NO APLICA</v>
      </c>
      <c r="AG12" s="161">
        <v>7.5</v>
      </c>
      <c r="AH12" s="161">
        <v>6.25</v>
      </c>
      <c r="AI12" s="161">
        <v>5</v>
      </c>
      <c r="AM12" s="167"/>
      <c r="AY12" s="91">
        <v>12</v>
      </c>
      <c r="AZ12" s="92" t="str">
        <f>IF('APOR.DEST.'!H36="X",0.385,IF('APOR.DEST.'!I36="X",0.256,IF('APOR.DEST.'!J36="X",0.128,"   ")))</f>
        <v>   </v>
      </c>
      <c r="BA12" s="93"/>
    </row>
    <row r="13" spans="4:53" ht="12.75" customHeight="1" hidden="1">
      <c r="D13" s="131"/>
      <c r="H13" s="75" t="str">
        <f>IF('vcai-SUPERIOR'!G29="X",4,IF('vcai-SUPERIOR'!H29="X",3,IF('vcai-SUPERIOR'!I29="X",2,IF('vcai-SUPERIOR'!J29="X",1,IF('vcai-SUPERIOR'!K29="X","No Aplica","   ")))))</f>
        <v>   </v>
      </c>
      <c r="I13" s="76">
        <f>IF(J13=0,0,K15/J16)</f>
        <v>0</v>
      </c>
      <c r="J13" s="77">
        <f>COUNTIF(H13,"&gt;=1")</f>
        <v>0</v>
      </c>
      <c r="K13" s="100"/>
      <c r="L13" s="79">
        <f>IF(J13=1,LOOKUP(H13,C1:D6))*I13/100</f>
        <v>0</v>
      </c>
      <c r="M13" s="80" t="str">
        <f>IF('vcai-AUTO'!H34="X",4,IF('vcai-AUTO'!I34="X",3,IF('vcai-AUTO'!J34="X",2,IF('vcai-AUTO'!K34="X",1,"   "))))</f>
        <v>   </v>
      </c>
      <c r="N13" s="76">
        <f>IF(O13=0,0,P15/O16)</f>
        <v>0</v>
      </c>
      <c r="O13" s="77">
        <f>COUNTIF(M13,"&gt;=1")</f>
        <v>0</v>
      </c>
      <c r="P13" s="100"/>
      <c r="Q13" s="79">
        <f>IF(O14=1,LOOKUP(M14,C1:D6))*N14/100</f>
        <v>0</v>
      </c>
      <c r="R13" s="75" t="str">
        <f>IF('vcai-3°EVALUADOR'!G30="X",4,IF('vcai-3°EVALUADOR'!H30="X",3,IF('vcai-3°EVALUADOR'!I30="X",2,IF('vcai-3°EVALUADOR'!J30="X",1,IF('vcai-3°EVALUADOR'!K30="X","No Aplica","   ")))))</f>
        <v>   </v>
      </c>
      <c r="S13" s="81">
        <f>IF(T13=0,0,U15/T16)</f>
        <v>0</v>
      </c>
      <c r="T13" s="94">
        <f>COUNTIF(R13,"&gt;=1")</f>
        <v>0</v>
      </c>
      <c r="U13" s="94"/>
      <c r="V13" s="79">
        <f>IF(T13=1,LOOKUP(R13,C2:D7))*S13/100</f>
        <v>0</v>
      </c>
      <c r="W13" s="114"/>
      <c r="X13" s="93"/>
      <c r="Y13" s="93"/>
      <c r="Z13" s="93"/>
      <c r="AA13" s="128"/>
      <c r="AE13" s="168"/>
      <c r="AG13" s="161">
        <v>15</v>
      </c>
      <c r="AH13" s="159">
        <v>12.5</v>
      </c>
      <c r="AI13" s="161">
        <v>10</v>
      </c>
      <c r="AJ13" s="1169">
        <v>60</v>
      </c>
      <c r="AK13" s="1154" t="s">
        <v>29</v>
      </c>
      <c r="AL13" s="1155"/>
      <c r="AM13" s="1156"/>
      <c r="AN13" s="169">
        <f>AL14*AJ13/100</f>
        <v>0</v>
      </c>
      <c r="AO13" s="1191" t="str">
        <f>AE12</f>
        <v>NO APLICA</v>
      </c>
      <c r="AP13" s="170">
        <f>AN13</f>
        <v>0</v>
      </c>
      <c r="AY13" s="91">
        <v>13</v>
      </c>
      <c r="AZ13" s="92" t="str">
        <f>IF('APOR.DEST.'!H37="X",0.384,IF('APOR.DEST.'!I37="X",0.256,IF('APOR.DEST.'!J37="X",0.128,"   ")))</f>
        <v>   </v>
      </c>
      <c r="BA13" s="93"/>
    </row>
    <row r="14" spans="4:53" ht="12.75" customHeight="1" hidden="1">
      <c r="D14" s="131"/>
      <c r="H14" s="75" t="str">
        <f>IF('vcai-SUPERIOR'!G30="X",4,IF('vcai-SUPERIOR'!H30="X",3,IF('vcai-SUPERIOR'!I30="X",2,IF('vcai-SUPERIOR'!J30="X",1,IF('vcai-SUPERIOR'!K30="X","No Aplica","   ")))))</f>
        <v>   </v>
      </c>
      <c r="I14" s="76">
        <f>IF(J14=0,0,K15/J16)</f>
        <v>0</v>
      </c>
      <c r="J14" s="77">
        <f>COUNTIF(H14,"&gt;=1")</f>
        <v>0</v>
      </c>
      <c r="K14" s="100"/>
      <c r="L14" s="79">
        <f>IF(J14=1,LOOKUP(H14,C1:D6))*I14/100</f>
        <v>0</v>
      </c>
      <c r="M14" s="80" t="str">
        <f>IF('vcai-AUTO'!H35="X",4,IF('vcai-AUTO'!I35="X",3,IF('vcai-AUTO'!J35="X",2,IF('vcai-AUTO'!K35="X",1,"   "))))</f>
        <v>   </v>
      </c>
      <c r="N14" s="76">
        <f>IF(O14=0,0,P15/O16)</f>
        <v>0</v>
      </c>
      <c r="O14" s="77">
        <f>COUNTIF(M14,"&gt;=1")</f>
        <v>0</v>
      </c>
      <c r="P14" s="121"/>
      <c r="Q14" s="79">
        <f>IF(O14=1,LOOKUP(M14,C1:D6))*N14/100</f>
        <v>0</v>
      </c>
      <c r="R14" s="75" t="str">
        <f>IF('vcai-3°EVALUADOR'!G31="X",4,IF('vcai-3°EVALUADOR'!H31="X",3,IF('vcai-3°EVALUADOR'!I31="X",2,IF('vcai-3°EVALUADOR'!J31="X",1,IF('vcai-3°EVALUADOR'!K31="X","No Aplica","   ")))))</f>
        <v>   </v>
      </c>
      <c r="S14" s="81">
        <f>IF(T14=0,0,U15/T16)</f>
        <v>0</v>
      </c>
      <c r="T14" s="94">
        <f>COUNTIF(R14,"&gt;=1")</f>
        <v>0</v>
      </c>
      <c r="U14" s="93"/>
      <c r="V14" s="79">
        <f>IF(T14=1,LOOKUP(R14,C2:D7))*S14/100</f>
        <v>0</v>
      </c>
      <c r="W14" s="114"/>
      <c r="X14" s="93"/>
      <c r="Y14" s="93"/>
      <c r="Z14" s="171"/>
      <c r="AA14" s="128"/>
      <c r="AG14" s="161">
        <v>7.5</v>
      </c>
      <c r="AH14" s="159">
        <v>6.25</v>
      </c>
      <c r="AI14" s="161">
        <v>5</v>
      </c>
      <c r="AJ14" s="1170"/>
      <c r="AK14" s="172" t="s">
        <v>32</v>
      </c>
      <c r="AL14" s="173">
        <f>AE11</f>
        <v>0</v>
      </c>
      <c r="AM14" s="174"/>
      <c r="AN14" s="175"/>
      <c r="AO14" s="1192"/>
      <c r="AP14" s="176"/>
      <c r="AY14" s="1129" t="s">
        <v>113</v>
      </c>
      <c r="AZ14" s="1129"/>
      <c r="BA14" s="606" t="str">
        <f>IF(AE7="Revisa las ponderaciones","Verifica el 1° requisito",IF(AE7&gt;70,SUM(AZ1:AZ13),"Verifica el 1° requisito"))</f>
        <v>Verifica el 1° requisito</v>
      </c>
    </row>
    <row r="15" spans="4:53" ht="12.75" customHeight="1" hidden="1">
      <c r="D15" s="131"/>
      <c r="H15" s="75" t="str">
        <f>IF('vcai-SUPERIOR'!G31="X",4,IF('vcai-SUPERIOR'!H31="X",3,IF('vcai-SUPERIOR'!I31="X",2,IF('vcai-SUPERIOR'!J31="X",1,IF('vcai-SUPERIOR'!K31="X","No Aplica","   ")))))</f>
        <v>   </v>
      </c>
      <c r="I15" s="76">
        <f>IF(J15=0,0,K15/J16)</f>
        <v>0</v>
      </c>
      <c r="J15" s="77">
        <f>COUNTIF(H15,"&gt;=1")</f>
        <v>0</v>
      </c>
      <c r="K15" s="106">
        <f>'vcai-SUPERIOR'!F27</f>
        <v>0</v>
      </c>
      <c r="L15" s="79">
        <f>IF(J15=1,LOOKUP(H15,C1:D6))*I15/100</f>
        <v>0</v>
      </c>
      <c r="M15" s="80" t="str">
        <f>IF('vcai-AUTO'!H36="X",4,IF('vcai-AUTO'!I36="X",3,IF('vcai-AUTO'!J36="X",2,IF('vcai-AUTO'!K36="X",1,"   "))))</f>
        <v>   </v>
      </c>
      <c r="N15" s="76">
        <f>IF(O15=0,0,P15/O16)</f>
        <v>0</v>
      </c>
      <c r="O15" s="77">
        <f>COUNTIF(M15,"&gt;=1")</f>
        <v>0</v>
      </c>
      <c r="P15" s="138">
        <f>'vcai-AUTO'!G32</f>
        <v>0</v>
      </c>
      <c r="Q15" s="79">
        <f>IF(O15=1,LOOKUP(M15,C2:D7))*N15/100</f>
        <v>0</v>
      </c>
      <c r="R15" s="75" t="str">
        <f>IF('vcai-3°EVALUADOR'!G32="X",4,IF('vcai-3°EVALUADOR'!H32="X",3,IF('vcai-3°EVALUADOR'!I32="X",2,IF('vcai-3°EVALUADOR'!J32="X",1,IF('vcai-3°EVALUADOR'!K32="X","No Aplica","   ")))))</f>
        <v>   </v>
      </c>
      <c r="S15" s="81">
        <f>IF(T15=0,0,U15/T16)</f>
        <v>0</v>
      </c>
      <c r="T15" s="94">
        <f>COUNTIF(R15,"&gt;=1")</f>
        <v>0</v>
      </c>
      <c r="U15" s="95">
        <f>'vcai-3°EVALUADOR'!F28</f>
        <v>0</v>
      </c>
      <c r="V15" s="79">
        <f>IF(T15=1,LOOKUP(R15,C3:D8))*S15/100</f>
        <v>0</v>
      </c>
      <c r="W15" s="75"/>
      <c r="X15" s="77"/>
      <c r="Y15" s="171"/>
      <c r="Z15" s="93"/>
      <c r="AA15" s="128"/>
      <c r="AE15" s="177"/>
      <c r="AG15" s="159">
        <f>IF(AND(AL8,AL11),1,0)</f>
        <v>0</v>
      </c>
      <c r="AH15" s="159">
        <f>IF(OR(AL8,AL11),1,0)</f>
        <v>0</v>
      </c>
      <c r="AI15" s="159">
        <f>SUM(AG15:AH15)</f>
        <v>0</v>
      </c>
      <c r="AJ15" s="1171"/>
      <c r="AK15" s="178" t="s">
        <v>119</v>
      </c>
      <c r="AL15" s="629" t="str">
        <f>AE9</f>
        <v>Verifica el 3° requisito</v>
      </c>
      <c r="AM15" s="174"/>
      <c r="AN15" s="175"/>
      <c r="AO15" s="1193"/>
      <c r="AP15" s="176"/>
      <c r="AY15" s="125"/>
      <c r="AZ15" s="125" t="s">
        <v>114</v>
      </c>
      <c r="BA15" s="125"/>
    </row>
    <row r="16" spans="4:35" ht="12.75" customHeight="1" hidden="1">
      <c r="D16" s="131"/>
      <c r="H16" s="75"/>
      <c r="I16" s="76"/>
      <c r="J16" s="82">
        <f>SUM(J12:J15)</f>
        <v>0</v>
      </c>
      <c r="K16" s="155" t="s">
        <v>4</v>
      </c>
      <c r="L16" s="116" t="str">
        <f>IF(J16&gt;0,SUM(L12:L15),"Verifica la evaluacion")</f>
        <v>Verifica la evaluacion</v>
      </c>
      <c r="N16" s="93"/>
      <c r="O16" s="82">
        <f>SUM(O12:O15)</f>
        <v>0</v>
      </c>
      <c r="P16" s="155" t="s">
        <v>4</v>
      </c>
      <c r="Q16" s="116" t="str">
        <f>IF(O16&gt;0,SUM(Q12:Q15),"Verifica la evaluación")</f>
        <v>Verifica la evaluación</v>
      </c>
      <c r="R16" s="75"/>
      <c r="S16" s="81"/>
      <c r="T16" s="82">
        <f>SUM(T12:T15)</f>
        <v>0</v>
      </c>
      <c r="U16" s="156" t="s">
        <v>4</v>
      </c>
      <c r="V16" s="116" t="str">
        <f>IF(T16&gt;0,SUM(V12:V15),"Verifica la evaluación")</f>
        <v>Verifica la evaluación</v>
      </c>
      <c r="W16" s="1157" t="s">
        <v>78</v>
      </c>
      <c r="X16" s="1158"/>
      <c r="Y16" s="1158"/>
      <c r="Z16" s="1158"/>
      <c r="AA16" s="1159"/>
      <c r="AB16" s="150"/>
      <c r="AC16" s="151"/>
      <c r="AD16" s="151"/>
      <c r="AE16" s="177"/>
      <c r="AF16" s="72" t="s">
        <v>145</v>
      </c>
      <c r="AG16" s="129">
        <f>SUM(AG12,AG13,AG14,)</f>
        <v>30</v>
      </c>
      <c r="AH16" s="129">
        <f>SUM(AH12,AH13,AH14,)</f>
        <v>25</v>
      </c>
      <c r="AI16" s="129">
        <f>SUM(AI12,AI13,AI14,)</f>
        <v>20</v>
      </c>
    </row>
    <row r="17" spans="4:42" ht="12.75" customHeight="1" hidden="1">
      <c r="D17" s="131"/>
      <c r="H17" s="75" t="str">
        <f>IF('vcai-SUPERIOR'!G34="X",4,IF('vcai-SUPERIOR'!H34="X",3,IF('vcai-SUPERIOR'!I34="X",2,IF('vcai-SUPERIOR'!J34="X",1,IF('vcai-SUPERIOR'!K34="X","No Aplica","   ")))))</f>
        <v>   </v>
      </c>
      <c r="I17" s="76">
        <f>IF(J17=0,0,K20/J21)</f>
        <v>0</v>
      </c>
      <c r="J17" s="77">
        <f>COUNTIF(H17,"&gt;=1")</f>
        <v>0</v>
      </c>
      <c r="K17" s="100"/>
      <c r="L17" s="79">
        <f>IF(J17=1,LOOKUP(H17,C1:D6))*I17/100</f>
        <v>0</v>
      </c>
      <c r="M17" s="75" t="str">
        <f>IF('vcai-AUTO'!H40="X",4,IF('vcai-AUTO'!I40="X",3,IF('vcai-AUTO'!J40="X",2,IF('vcai-AUTO'!K40="X",1,"   "))))</f>
        <v>   </v>
      </c>
      <c r="N17" s="76">
        <f>IF(O17=0,0,P20/O21)</f>
        <v>0</v>
      </c>
      <c r="O17" s="77">
        <f>COUNTIF(M17,"&gt;=1")</f>
        <v>0</v>
      </c>
      <c r="P17" s="138"/>
      <c r="Q17" s="79">
        <f>IF(O17=1,LOOKUP(M17,C1:D6))*N17/100</f>
        <v>0</v>
      </c>
      <c r="R17" s="75" t="str">
        <f>IF('vcai-3°EVALUADOR'!G35="X",4,IF('vcai-3°EVALUADOR'!H35="X",3,IF('vcai-3°EVALUADOR'!I35="X",2,IF('vcai-3°EVALUADOR'!J35="X",1,IF('vcai-3°EVALUADOR'!K35="X","No Aplica","   ")))))</f>
        <v>   </v>
      </c>
      <c r="S17" s="81">
        <f>IF(T17=0,0,U20/T21)</f>
        <v>0</v>
      </c>
      <c r="T17" s="94">
        <f>COUNTIF(R17,"&gt;=1")</f>
        <v>0</v>
      </c>
      <c r="U17" s="93"/>
      <c r="V17" s="79">
        <f>IF(T17=1,LOOKUP(R17,C1:D6))*S17/100</f>
        <v>0</v>
      </c>
      <c r="W17" s="1157"/>
      <c r="X17" s="1158"/>
      <c r="Y17" s="1158"/>
      <c r="Z17" s="1158"/>
      <c r="AA17" s="1159"/>
      <c r="AB17" s="150"/>
      <c r="AC17" s="151"/>
      <c r="AD17" s="151"/>
      <c r="AE17" s="177"/>
      <c r="AJ17" s="1137">
        <v>10</v>
      </c>
      <c r="AK17" s="1139" t="s">
        <v>30</v>
      </c>
      <c r="AL17" s="1140"/>
      <c r="AM17" s="1141"/>
      <c r="AN17" s="179" t="e">
        <f>AL18*0.1</f>
        <v>#VALUE!</v>
      </c>
      <c r="AO17" s="1189" t="str">
        <f>AI8</f>
        <v>Aplica la evaluación</v>
      </c>
      <c r="AP17" s="180" t="e">
        <f>AN17</f>
        <v>#VALUE!</v>
      </c>
    </row>
    <row r="18" spans="4:42" ht="12.75" customHeight="1" hidden="1">
      <c r="D18" s="131"/>
      <c r="H18" s="75" t="str">
        <f>IF('vcai-SUPERIOR'!G35="X",4,IF('vcai-SUPERIOR'!H35="X",3,IF('vcai-SUPERIOR'!I35="X",2,IF('vcai-SUPERIOR'!J35="X",1,IF('vcai-SUPERIOR'!K35="X","No Aplica","   ")))))</f>
        <v>   </v>
      </c>
      <c r="I18" s="76">
        <f>IF(J18=0,0,K20/J21)</f>
        <v>0</v>
      </c>
      <c r="J18" s="77">
        <f>COUNTIF(H18,"&gt;=1")</f>
        <v>0</v>
      </c>
      <c r="K18" s="100"/>
      <c r="L18" s="79">
        <f>IF(J18=1,LOOKUP(H18,C1:D6))*I18/100</f>
        <v>0</v>
      </c>
      <c r="M18" s="75" t="str">
        <f>IF('vcai-AUTO'!H41="X",4,IF('vcai-AUTO'!I41="X",3,IF('vcai-AUTO'!J41="X",2,IF('vcai-AUTO'!K41="X",1,"   "))))</f>
        <v>   </v>
      </c>
      <c r="N18" s="76">
        <f>IF(O18=0,0,P20/O21)</f>
        <v>0</v>
      </c>
      <c r="O18" s="77">
        <f>COUNTIF(M18,"&gt;=1")</f>
        <v>0</v>
      </c>
      <c r="P18" s="138"/>
      <c r="Q18" s="79">
        <f>IF(O18=1,LOOKUP(M18,C2:D7))*N18/100</f>
        <v>0</v>
      </c>
      <c r="R18" s="75" t="str">
        <f>IF('vcai-3°EVALUADOR'!G36="X",4,IF('vcai-3°EVALUADOR'!H36="X",3,IF('vcai-3°EVALUADOR'!I36="X",2,IF('vcai-3°EVALUADOR'!J36="X",1,IF('vcai-3°EVALUADOR'!K36="X","No Aplica","   ")))))</f>
        <v>   </v>
      </c>
      <c r="S18" s="81">
        <f>IF(T18=0,0,U20/T21)</f>
        <v>0</v>
      </c>
      <c r="T18" s="94">
        <f>COUNTIF(R18,"&gt;=1")</f>
        <v>0</v>
      </c>
      <c r="U18" s="93"/>
      <c r="V18" s="79">
        <f>IF(T18=1,LOOKUP(R18,C2:D7))*S18/100</f>
        <v>0</v>
      </c>
      <c r="W18" s="75"/>
      <c r="X18" s="76"/>
      <c r="Y18" s="77"/>
      <c r="Z18" s="94"/>
      <c r="AA18" s="79"/>
      <c r="AB18" s="150"/>
      <c r="AC18" s="151"/>
      <c r="AD18" s="151"/>
      <c r="AE18" s="151"/>
      <c r="AF18" s="151"/>
      <c r="AG18" s="151"/>
      <c r="AH18" s="151"/>
      <c r="AI18" s="151"/>
      <c r="AJ18" s="1138"/>
      <c r="AK18" s="181"/>
      <c r="AL18" s="182" t="str">
        <f>AI6</f>
        <v>Revisa las ponderaciones</v>
      </c>
      <c r="AM18" s="181"/>
      <c r="AN18" s="181"/>
      <c r="AO18" s="1190"/>
      <c r="AP18" s="183"/>
    </row>
    <row r="19" spans="4:31" ht="12.75" customHeight="1" hidden="1">
      <c r="D19" s="131"/>
      <c r="H19" s="75" t="str">
        <f>IF('vcai-SUPERIOR'!G36="X",4,IF('vcai-SUPERIOR'!H36="X",3,IF('vcai-SUPERIOR'!I36="X",2,IF('vcai-SUPERIOR'!J36="X",1,IF('vcai-SUPERIOR'!K36="X","No Aplica","   ")))))</f>
        <v>   </v>
      </c>
      <c r="I19" s="76">
        <f>IF(J19=0,0,K20/J21)</f>
        <v>0</v>
      </c>
      <c r="J19" s="77">
        <f>COUNTIF(H19,"&gt;=1")</f>
        <v>0</v>
      </c>
      <c r="K19" s="100"/>
      <c r="L19" s="79">
        <f>IF(J19=1,LOOKUP(H19,C1:D6))*I19/100</f>
        <v>0</v>
      </c>
      <c r="M19" s="75" t="str">
        <f>IF('vcai-AUTO'!H42="X",4,IF('vcai-AUTO'!I42="X",3,IF('vcai-AUTO'!J42="X",2,IF('vcai-AUTO'!K42="X",1,"   "))))</f>
        <v>   </v>
      </c>
      <c r="N19" s="76">
        <f>IF(O19=0,0,P20/O21)</f>
        <v>0</v>
      </c>
      <c r="O19" s="77">
        <f>COUNTIF(M19,"&gt;=1")</f>
        <v>0</v>
      </c>
      <c r="P19" s="138"/>
      <c r="Q19" s="79">
        <f>IF(O19=1,LOOKUP(M19,C3:D8))*N19/100</f>
        <v>0</v>
      </c>
      <c r="R19" s="75" t="str">
        <f>IF('vcai-3°EVALUADOR'!G37="X",4,IF('vcai-3°EVALUADOR'!H37="X",3,IF('vcai-3°EVALUADOR'!I37="X",2,IF('vcai-3°EVALUADOR'!J37="X",1,IF('vcai-3°EVALUADOR'!K37="X","No Aplica","   ")))))</f>
        <v>   </v>
      </c>
      <c r="S19" s="81">
        <f>IF(T19=0,0,U20/T21)</f>
        <v>0</v>
      </c>
      <c r="T19" s="94">
        <f>COUNTIF(R19,"&gt;=1")</f>
        <v>0</v>
      </c>
      <c r="U19" s="93"/>
      <c r="V19" s="79">
        <f>IF(T19=1,LOOKUP(R19,C3:D8))*S19/100</f>
        <v>0</v>
      </c>
      <c r="W19" s="114"/>
      <c r="X19" s="93"/>
      <c r="Y19" s="82"/>
      <c r="Z19" s="93"/>
      <c r="AA19" s="118"/>
      <c r="AB19" s="150"/>
      <c r="AC19" s="151"/>
      <c r="AD19" s="151"/>
      <c r="AE19" s="184"/>
    </row>
    <row r="20" spans="4:49" ht="12.75" customHeight="1" hidden="1">
      <c r="D20" s="131"/>
      <c r="H20" s="75" t="str">
        <f>IF('vcai-SUPERIOR'!G37="X",4,IF('vcai-SUPERIOR'!H37="X",3,IF('vcai-SUPERIOR'!I37="X",2,IF('vcai-SUPERIOR'!J37="X",1,IF('vcai-SUPERIOR'!K37="X","No Aplica","   ")))))</f>
        <v>   </v>
      </c>
      <c r="I20" s="76">
        <f>IF(J20=0,0,K20/J21)</f>
        <v>0</v>
      </c>
      <c r="J20" s="77">
        <f>COUNTIF(H20,"&gt;=1")</f>
        <v>0</v>
      </c>
      <c r="K20" s="106">
        <f>'vcai-SUPERIOR'!F33</f>
        <v>0</v>
      </c>
      <c r="L20" s="148">
        <f>IF(J20=1,LOOKUP(H20,C1:D6))*I20/100</f>
        <v>0</v>
      </c>
      <c r="M20" s="75" t="str">
        <f>IF('vcai-AUTO'!H43="X",4,IF('vcai-AUTO'!I43="X",3,IF('vcai-AUTO'!J43="X",2,IF('vcai-AUTO'!K43="X",1,"   "))))</f>
        <v>   </v>
      </c>
      <c r="N20" s="76">
        <f>IF(O20=0,0,P20/O21)</f>
        <v>0</v>
      </c>
      <c r="O20" s="77">
        <f>COUNTIF(M20,"&gt;=1")</f>
        <v>0</v>
      </c>
      <c r="P20" s="138">
        <f>'vcai-AUTO'!G39</f>
        <v>0</v>
      </c>
      <c r="Q20" s="79">
        <f>IF(O20=1,LOOKUP(M20,C2:D7))*N20/100</f>
        <v>0</v>
      </c>
      <c r="R20" s="75" t="str">
        <f>IF('vcai-3°EVALUADOR'!G38="X",4,IF('vcai-3°EVALUADOR'!H38="X",3,IF('vcai-3°EVALUADOR'!I38="X",2,IF('vcai-3°EVALUADOR'!J38="X",1,IF('vcai-3°EVALUADOR'!K38="X","No Aplica","   ")))))</f>
        <v>   </v>
      </c>
      <c r="S20" s="81">
        <f>IF(T20=0,0,U20/T21)</f>
        <v>0</v>
      </c>
      <c r="T20" s="94">
        <f>COUNTIF(R20,"&gt;=1")</f>
        <v>0</v>
      </c>
      <c r="U20" s="95">
        <f>'vcai-3°EVALUADOR'!F34</f>
        <v>0</v>
      </c>
      <c r="V20" s="79">
        <f>IF(T20=1,LOOKUP(R20,C1:D6))*S20/100</f>
        <v>0</v>
      </c>
      <c r="W20" s="114"/>
      <c r="X20" s="185"/>
      <c r="Y20" s="185"/>
      <c r="Z20" s="185"/>
      <c r="AA20" s="186"/>
      <c r="AJ20" s="1137">
        <f>SUM(AJ2,AJ13,AJ17)</f>
        <v>100</v>
      </c>
      <c r="AK20" s="1197" t="s">
        <v>120</v>
      </c>
      <c r="AL20" s="1198"/>
      <c r="AM20" s="1198"/>
      <c r="AN20" s="1199"/>
      <c r="AO20" s="1202" t="e">
        <f>VLOOKUP(AP20,E1:G5,3)</f>
        <v>#VALUE!</v>
      </c>
      <c r="AP20" s="187" t="e">
        <f>SUM(AP1,AP13,AP17)</f>
        <v>#VALUE!</v>
      </c>
      <c r="AR20" s="72"/>
      <c r="AS20" s="72"/>
      <c r="AT20" s="72"/>
      <c r="AU20" s="72"/>
      <c r="AV20" s="72"/>
      <c r="AW20" s="72"/>
    </row>
    <row r="21" spans="4:52" ht="12.75" customHeight="1" hidden="1">
      <c r="D21" s="131"/>
      <c r="H21" s="595">
        <f>SUM(K3,K6,K10,K15,K20)</f>
        <v>0</v>
      </c>
      <c r="I21" s="93"/>
      <c r="J21" s="82">
        <f>SUM(J17:J20)</f>
        <v>0</v>
      </c>
      <c r="K21" s="155" t="s">
        <v>3</v>
      </c>
      <c r="L21" s="188" t="str">
        <f>IF(J21&gt;0,SUM(L17:L20),"Verifica la evaluación")</f>
        <v>Verifica la evaluación</v>
      </c>
      <c r="M21" s="595">
        <f>SUM(P3,P6,P10,P15,P20)</f>
        <v>0</v>
      </c>
      <c r="N21" s="81"/>
      <c r="O21" s="82">
        <f>SUM(O17:O20)</f>
        <v>0</v>
      </c>
      <c r="P21" s="155" t="s">
        <v>49</v>
      </c>
      <c r="Q21" s="116" t="str">
        <f>IF(O21&gt;0,SUM(Q17:Q20),"Verifica la evaluación")</f>
        <v>Verifica la evaluación</v>
      </c>
      <c r="R21" s="595">
        <f>SUM(U3,U6,U10,U15,U20)</f>
        <v>0</v>
      </c>
      <c r="S21" s="81"/>
      <c r="T21" s="82">
        <f>SUM(T17:T20)</f>
        <v>0</v>
      </c>
      <c r="U21" s="156" t="s">
        <v>3</v>
      </c>
      <c r="V21" s="116" t="str">
        <f>IF(T21&gt;0,SUM(V17:V20),"Verifica la evaluación")</f>
        <v>Verifica la evaluación</v>
      </c>
      <c r="W21" s="114"/>
      <c r="X21" s="189" t="s">
        <v>13</v>
      </c>
      <c r="Y21" s="93"/>
      <c r="Z21" s="93"/>
      <c r="AA21" s="128"/>
      <c r="AB21" s="150"/>
      <c r="AC21" s="151"/>
      <c r="AD21" s="151"/>
      <c r="AE21" s="151"/>
      <c r="AF21" s="151"/>
      <c r="AG21" s="151"/>
      <c r="AH21" s="151"/>
      <c r="AI21" s="151"/>
      <c r="AJ21" s="1138"/>
      <c r="AK21" s="626" t="s">
        <v>124</v>
      </c>
      <c r="AL21" s="627" t="str">
        <f>IF(BA14=0,"",IF(BA14&gt;1,BA14))</f>
        <v>Verifica el 1° requisito</v>
      </c>
      <c r="AM21" s="626"/>
      <c r="AN21" s="626"/>
      <c r="AO21" s="1203"/>
      <c r="AP21" s="628"/>
      <c r="AR21" s="48"/>
      <c r="AS21" s="48"/>
      <c r="AT21" s="48"/>
      <c r="AU21" s="48"/>
      <c r="AV21" s="48"/>
      <c r="AW21" s="48"/>
      <c r="AX21" s="48"/>
      <c r="AY21" s="48"/>
      <c r="AZ21" s="48"/>
    </row>
    <row r="22" spans="4:52" ht="12.75" customHeight="1" hidden="1">
      <c r="D22" s="131"/>
      <c r="H22" s="114"/>
      <c r="I22" s="191">
        <f>SUM(I1:I20)</f>
        <v>0</v>
      </c>
      <c r="J22" s="1131">
        <f>SUM(J4,J7,J11,J16,J21)</f>
        <v>0</v>
      </c>
      <c r="K22" s="1148" t="s">
        <v>22</v>
      </c>
      <c r="L22" s="1125" t="str">
        <f>IF(H21=100,SUM(L4,L7,L11,L16,L21),"Revisa las ponderaciones")</f>
        <v>Revisa las ponderaciones</v>
      </c>
      <c r="M22" s="114"/>
      <c r="N22" s="191">
        <f>SUM(N1:N20)</f>
        <v>0</v>
      </c>
      <c r="O22" s="1131">
        <f>SUM(O4,O7,O11,O16,O21)</f>
        <v>0</v>
      </c>
      <c r="P22" s="1148" t="s">
        <v>22</v>
      </c>
      <c r="Q22" s="1125" t="str">
        <f>IF(M21=100,SUM(Q4,Q7,Q11,Q16,Q21),IF(M21&lt;&gt;100,"Revisa las Ponderaciones"))</f>
        <v>Revisa las Ponderaciones</v>
      </c>
      <c r="R22" s="75"/>
      <c r="S22" s="191">
        <f>SUM(S1:S20)</f>
        <v>0</v>
      </c>
      <c r="T22" s="1175">
        <f>SUM(T4,T7,T11,T21,T16)</f>
        <v>0</v>
      </c>
      <c r="U22" s="1177" t="s">
        <v>22</v>
      </c>
      <c r="V22" s="1125" t="str">
        <f>IF(R21=100,SUM(V4,V7,V11,V16,V21),IF(R21&lt;&gt;100,"Revisa las Ponderaciones"))</f>
        <v>Revisa las Ponderaciones</v>
      </c>
      <c r="W22" s="114"/>
      <c r="X22" s="192" t="s">
        <v>8</v>
      </c>
      <c r="Y22" s="193">
        <v>30</v>
      </c>
      <c r="Z22" s="192"/>
      <c r="AA22" s="194" t="s">
        <v>16</v>
      </c>
      <c r="AT22" s="48"/>
      <c r="AU22" s="48"/>
      <c r="AV22" s="48"/>
      <c r="AW22" s="48"/>
      <c r="AX22" s="48"/>
      <c r="AY22" s="48"/>
      <c r="AZ22" s="48"/>
    </row>
    <row r="23" spans="4:50" ht="12.75" customHeight="1" hidden="1">
      <c r="D23" s="131"/>
      <c r="H23" s="195"/>
      <c r="I23" s="93"/>
      <c r="J23" s="1132"/>
      <c r="K23" s="1149"/>
      <c r="L23" s="1126" t="str">
        <f>IF(H23=100,SUM(L7,L11,L14,L18,L22),IF(H23&lt;&gt;100,"Revisa las Ponderaciones"))</f>
        <v>Revisa las Ponderaciones</v>
      </c>
      <c r="M23" s="196"/>
      <c r="N23" s="77"/>
      <c r="O23" s="1132"/>
      <c r="P23" s="1149"/>
      <c r="Q23" s="1126"/>
      <c r="R23" s="114"/>
      <c r="S23" s="197"/>
      <c r="T23" s="1176"/>
      <c r="U23" s="1177"/>
      <c r="V23" s="1126" t="str">
        <f>IF(R23=100,SUM(V7,V11,V14,V18,V22),IF(R23&lt;&gt;100,"Revisa las Ponderaciones"))</f>
        <v>Revisa las Ponderaciones</v>
      </c>
      <c r="W23" s="114"/>
      <c r="X23" s="192" t="s">
        <v>10</v>
      </c>
      <c r="Y23" s="193">
        <v>67.45</v>
      </c>
      <c r="Z23" s="198">
        <v>1</v>
      </c>
      <c r="AA23" s="199">
        <v>30</v>
      </c>
      <c r="AJ23" s="200"/>
      <c r="AK23" s="1194" t="s">
        <v>125</v>
      </c>
      <c r="AL23" s="1195"/>
      <c r="AM23" s="1195"/>
      <c r="AN23" s="1196"/>
      <c r="AO23" s="1200" t="e">
        <f>VLOOKUP(AP24,E1:G5,3)</f>
        <v>#VALUE!</v>
      </c>
      <c r="AP23" s="201" t="e">
        <f>IF(AL21&gt;0,SUM(AP20,AL21),IF(AL21="Verifica el 1° Requisito",))</f>
        <v>#VALUE!</v>
      </c>
      <c r="AR23" s="72"/>
      <c r="AS23" s="72"/>
      <c r="AT23" s="72"/>
      <c r="AU23" s="72"/>
      <c r="AV23" s="72"/>
      <c r="AW23" s="72"/>
      <c r="AX23" s="72"/>
    </row>
    <row r="24" spans="4:50" ht="12.75" customHeight="1" hidden="1" thickBot="1">
      <c r="D24" s="131"/>
      <c r="H24" s="114"/>
      <c r="I24" s="202"/>
      <c r="J24" s="93"/>
      <c r="K24" s="1133" t="s">
        <v>7</v>
      </c>
      <c r="L24" s="1150" t="str">
        <f>IF(H21&lt;&gt;100,"Aplica la evaluación",IF(I22&gt;0,VLOOKUP(L22,E1:G5,3),"Aplica la evaluación"))</f>
        <v>Aplica la evaluación</v>
      </c>
      <c r="M24" s="114"/>
      <c r="N24" s="93"/>
      <c r="O24" s="93"/>
      <c r="P24" s="1127" t="s">
        <v>7</v>
      </c>
      <c r="Q24" s="1128" t="str">
        <f>IF(Q22="Revisa las Ponderaciones","Aplica la evaluación",IF(Q22&gt;0,VLOOKUP(Q22,E1:G5,3),"Aplica la evaluación"))</f>
        <v>Aplica la evaluación</v>
      </c>
      <c r="R24" s="117"/>
      <c r="S24" s="93"/>
      <c r="T24" s="203"/>
      <c r="U24" s="1127" t="s">
        <v>7</v>
      </c>
      <c r="V24" s="1128" t="str">
        <f>IF(V22="Revisa las Ponderaciones","Aplica la evaluación",IF(V22&gt;0,VLOOKUP(V22,E1:G5,3),"Aplica la evaluación"))</f>
        <v>Aplica la evaluación</v>
      </c>
      <c r="W24" s="117"/>
      <c r="X24" s="192" t="s">
        <v>11</v>
      </c>
      <c r="Y24" s="193">
        <v>82.5</v>
      </c>
      <c r="Z24" s="77">
        <v>2</v>
      </c>
      <c r="AA24" s="204">
        <v>82.5</v>
      </c>
      <c r="AJ24" s="205"/>
      <c r="AK24" s="206"/>
      <c r="AL24" s="206"/>
      <c r="AM24" s="206"/>
      <c r="AN24" s="207"/>
      <c r="AO24" s="1201"/>
      <c r="AP24" s="208" t="e">
        <f>IF(AP23&gt;100,100,IF(AP23&lt;=100,AP23))</f>
        <v>#VALUE!</v>
      </c>
      <c r="AR24" s="72"/>
      <c r="AS24" s="72"/>
      <c r="AT24" s="72"/>
      <c r="AU24" s="72"/>
      <c r="AV24" s="72"/>
      <c r="AW24" s="72"/>
      <c r="AX24" s="72"/>
    </row>
    <row r="25" spans="8:50" ht="12.75" customHeight="1" hidden="1" thickBot="1">
      <c r="H25" s="209"/>
      <c r="J25" s="210"/>
      <c r="K25" s="1135"/>
      <c r="L25" s="1151"/>
      <c r="M25" s="209"/>
      <c r="N25" s="93"/>
      <c r="O25" s="93"/>
      <c r="P25" s="1127"/>
      <c r="Q25" s="1128"/>
      <c r="R25" s="196"/>
      <c r="S25" s="210"/>
      <c r="T25" s="211"/>
      <c r="U25" s="1127"/>
      <c r="V25" s="1128"/>
      <c r="W25" s="212"/>
      <c r="X25" s="213" t="s">
        <v>12</v>
      </c>
      <c r="Y25" s="214">
        <v>100</v>
      </c>
      <c r="Z25" s="215">
        <v>3</v>
      </c>
      <c r="AA25" s="216">
        <v>100</v>
      </c>
      <c r="AR25" s="72"/>
      <c r="AS25" s="72"/>
      <c r="AT25" s="72"/>
      <c r="AU25" s="72"/>
      <c r="AV25" s="72"/>
      <c r="AW25" s="72"/>
      <c r="AX25" s="72"/>
    </row>
    <row r="26" spans="8:50" ht="12.75" customHeight="1" hidden="1">
      <c r="H26" s="1122" t="s">
        <v>23</v>
      </c>
      <c r="I26" s="1123"/>
      <c r="J26" s="1123"/>
      <c r="K26" s="1123"/>
      <c r="L26" s="1124"/>
      <c r="M26" s="1122" t="s">
        <v>27</v>
      </c>
      <c r="N26" s="1123"/>
      <c r="O26" s="1123"/>
      <c r="P26" s="1123"/>
      <c r="Q26" s="1124"/>
      <c r="R26" s="1113" t="s">
        <v>360</v>
      </c>
      <c r="S26" s="1114"/>
      <c r="T26" s="1114"/>
      <c r="U26" s="1114"/>
      <c r="V26" s="1115"/>
      <c r="Y26" s="71"/>
      <c r="Z26" s="113"/>
      <c r="AA26" s="217"/>
      <c r="AQ26" s="131"/>
      <c r="AR26" s="218"/>
      <c r="AS26" s="218"/>
      <c r="AT26" s="218"/>
      <c r="AU26" s="218"/>
      <c r="AV26" s="218"/>
      <c r="AW26" s="218"/>
      <c r="AX26" s="72"/>
    </row>
    <row r="27" spans="8:50" ht="12.75" customHeight="1" hidden="1">
      <c r="H27" s="1113" t="s">
        <v>143</v>
      </c>
      <c r="I27" s="1114"/>
      <c r="J27" s="1114"/>
      <c r="K27" s="1114"/>
      <c r="L27" s="1115"/>
      <c r="M27" s="1113" t="s">
        <v>143</v>
      </c>
      <c r="N27" s="1114"/>
      <c r="O27" s="1114"/>
      <c r="P27" s="1114"/>
      <c r="Q27" s="1115"/>
      <c r="R27" s="1113" t="s">
        <v>143</v>
      </c>
      <c r="S27" s="1114"/>
      <c r="T27" s="1114"/>
      <c r="U27" s="1114"/>
      <c r="V27" s="1115"/>
      <c r="W27" s="218"/>
      <c r="X27" s="177"/>
      <c r="Y27" s="218"/>
      <c r="AA27" s="219"/>
      <c r="AD27" s="72"/>
      <c r="AK27" s="219"/>
      <c r="AM27" s="131"/>
      <c r="AN27" s="131"/>
      <c r="AO27" s="131"/>
      <c r="AP27" s="131"/>
      <c r="AQ27" s="131"/>
      <c r="AR27" s="218"/>
      <c r="AS27" s="218"/>
      <c r="AT27" s="218"/>
      <c r="AU27" s="218"/>
      <c r="AV27" s="218"/>
      <c r="AW27" s="218"/>
      <c r="AX27" s="72"/>
    </row>
    <row r="28" spans="8:50" ht="12.75" customHeight="1" hidden="1">
      <c r="H28" s="1116"/>
      <c r="I28" s="1117"/>
      <c r="J28" s="1117"/>
      <c r="K28" s="1117"/>
      <c r="L28" s="1118"/>
      <c r="M28" s="1116"/>
      <c r="N28" s="1117"/>
      <c r="O28" s="1117"/>
      <c r="P28" s="1117"/>
      <c r="Q28" s="1118"/>
      <c r="R28" s="1116"/>
      <c r="S28" s="1117"/>
      <c r="T28" s="1117"/>
      <c r="U28" s="1117"/>
      <c r="V28" s="1118"/>
      <c r="W28" s="218"/>
      <c r="X28" s="177"/>
      <c r="Y28" s="218"/>
      <c r="AA28" s="219"/>
      <c r="AH28" s="72"/>
      <c r="AI28" s="72"/>
      <c r="AJ28" s="220"/>
      <c r="AK28" s="123"/>
      <c r="AM28" s="131"/>
      <c r="AN28" s="131"/>
      <c r="AO28" s="131"/>
      <c r="AP28" s="131"/>
      <c r="AQ28" s="131"/>
      <c r="AR28" s="218"/>
      <c r="AS28" s="218"/>
      <c r="AT28" s="218"/>
      <c r="AU28" s="218"/>
      <c r="AV28" s="218"/>
      <c r="AW28" s="218"/>
      <c r="AX28" s="72"/>
    </row>
    <row r="29" spans="8:49" ht="12.75" customHeight="1" hidden="1">
      <c r="H29" s="1119"/>
      <c r="I29" s="1120"/>
      <c r="J29" s="1120"/>
      <c r="K29" s="1120"/>
      <c r="L29" s="1121"/>
      <c r="M29" s="1119"/>
      <c r="N29" s="1120"/>
      <c r="O29" s="1120"/>
      <c r="P29" s="1120"/>
      <c r="Q29" s="1121"/>
      <c r="R29" s="1119"/>
      <c r="S29" s="1120"/>
      <c r="T29" s="1120"/>
      <c r="U29" s="1120"/>
      <c r="V29" s="1121"/>
      <c r="W29" s="218"/>
      <c r="X29" s="177"/>
      <c r="Y29" s="218"/>
      <c r="AA29" s="219"/>
      <c r="AE29" s="72"/>
      <c r="AF29" s="72"/>
      <c r="AH29" s="218"/>
      <c r="AI29" s="72"/>
      <c r="AJ29" s="218"/>
      <c r="AK29" s="113"/>
      <c r="AL29" s="113"/>
      <c r="AM29" s="221"/>
      <c r="AN29" s="221"/>
      <c r="AO29" s="221"/>
      <c r="AP29" s="131"/>
      <c r="AQ29" s="131"/>
      <c r="AR29" s="131"/>
      <c r="AS29" s="131"/>
      <c r="AT29" s="131"/>
      <c r="AU29" s="131"/>
      <c r="AV29" s="131"/>
      <c r="AW29" s="131"/>
    </row>
    <row r="30" spans="8:49" ht="12.75" customHeight="1" hidden="1">
      <c r="H30" s="222">
        <f>COUNTIF(J11,"&gt;=1")</f>
        <v>0</v>
      </c>
      <c r="I30" s="223">
        <f>IF(H30=0,0,(H21-I22)/(J22))</f>
        <v>0</v>
      </c>
      <c r="J30" s="218"/>
      <c r="K30" s="219"/>
      <c r="L30" s="219"/>
      <c r="M30" s="224">
        <f>COUNTIF(O11,"&gt;=1")</f>
        <v>0</v>
      </c>
      <c r="N30" s="225">
        <f>IF(M30=0,0,(M21-N19)/(O22))</f>
        <v>0</v>
      </c>
      <c r="W30" s="1041" t="s">
        <v>361</v>
      </c>
      <c r="X30" s="1041"/>
      <c r="Y30" s="1041"/>
      <c r="Z30" s="1041"/>
      <c r="AA30" s="1041"/>
      <c r="AE30" s="219"/>
      <c r="AF30" s="219"/>
      <c r="AK30" s="217"/>
      <c r="AL30" s="217"/>
      <c r="AM30" s="218"/>
      <c r="AN30" s="218">
        <v>100</v>
      </c>
      <c r="AO30" s="218">
        <v>33.33</v>
      </c>
      <c r="AP30" s="96">
        <v>5</v>
      </c>
      <c r="AQ30" s="131"/>
      <c r="AR30" s="131"/>
      <c r="AS30" s="131"/>
      <c r="AT30" s="131"/>
      <c r="AU30" s="131"/>
      <c r="AV30" s="131"/>
      <c r="AW30" s="131"/>
    </row>
    <row r="31" spans="8:49" ht="12.75" customHeight="1" hidden="1">
      <c r="H31" s="224">
        <f>COUNTIF(J16,"&gt;=1")</f>
        <v>0</v>
      </c>
      <c r="I31" s="226">
        <f>IF(H31=0,0,(H21-I22)/(J22))</f>
        <v>0</v>
      </c>
      <c r="J31" s="113"/>
      <c r="K31" s="227"/>
      <c r="L31" s="217"/>
      <c r="M31" s="224">
        <f>COUNTIF(O16,"&gt;=1")</f>
        <v>0</v>
      </c>
      <c r="N31" s="225">
        <f>IF(M31=0,0,(M21-N19)/(O22))</f>
        <v>0</v>
      </c>
      <c r="W31" s="1041"/>
      <c r="X31" s="1041"/>
      <c r="Y31" s="1041"/>
      <c r="Z31" s="1041"/>
      <c r="AA31" s="1041"/>
      <c r="AE31" s="219"/>
      <c r="AF31" s="219"/>
      <c r="AG31" s="217"/>
      <c r="AH31" s="217"/>
      <c r="AI31" s="217"/>
      <c r="AK31" s="113"/>
      <c r="AL31" s="217"/>
      <c r="AM31" s="217"/>
      <c r="AN31" s="218">
        <v>99</v>
      </c>
      <c r="AO31" s="177">
        <f>AN31*AO30/AN30</f>
        <v>33</v>
      </c>
      <c r="AP31" s="591">
        <f>AN31*$AP$30/$AN$30</f>
        <v>5</v>
      </c>
      <c r="AQ31" s="72"/>
      <c r="AR31" s="72"/>
      <c r="AS31" s="228"/>
      <c r="AT31" s="131"/>
      <c r="AU31" s="131"/>
      <c r="AV31" s="131"/>
      <c r="AW31" s="131"/>
    </row>
    <row r="32" spans="8:49" ht="12.75" customHeight="1" hidden="1">
      <c r="H32" s="222">
        <f>COUNTIF(J21,"&gt;=1")</f>
        <v>0</v>
      </c>
      <c r="I32" s="223">
        <f>IF(H32=0,0,(H21-I22)/(J22))</f>
        <v>0</v>
      </c>
      <c r="J32" s="218"/>
      <c r="K32" s="229"/>
      <c r="L32" s="219"/>
      <c r="M32" s="224">
        <f>COUNTIF(O21,"&gt;=1")</f>
        <v>0</v>
      </c>
      <c r="N32" s="225">
        <f>IF(M32=0,0,(M21-N19)/(O22))</f>
        <v>0</v>
      </c>
      <c r="R32" s="220">
        <f>COUNTIF(T21,"&gt;=1")</f>
        <v>0</v>
      </c>
      <c r="S32" s="230">
        <f>IF(R32=0,0,(R21-S22)/(T22))</f>
        <v>0</v>
      </c>
      <c r="U32" s="226"/>
      <c r="V32" s="224"/>
      <c r="W32" s="1174" t="s">
        <v>144</v>
      </c>
      <c r="X32" s="1174"/>
      <c r="Y32" s="231"/>
      <c r="Z32" s="231"/>
      <c r="AA32" s="219"/>
      <c r="AD32" s="228"/>
      <c r="AE32" s="219"/>
      <c r="AF32" s="219"/>
      <c r="AG32" s="228"/>
      <c r="AH32" s="90" t="s">
        <v>44</v>
      </c>
      <c r="AK32" s="232"/>
      <c r="AL32" s="233"/>
      <c r="AM32" s="232"/>
      <c r="AN32" s="218">
        <v>98</v>
      </c>
      <c r="AO32" s="218">
        <v>33.33</v>
      </c>
      <c r="AP32" s="591">
        <f aca="true" t="shared" si="1" ref="AP32:AP40">AN32*$AP$30/$AN$30</f>
        <v>4.9</v>
      </c>
      <c r="AQ32" s="72"/>
      <c r="AR32" s="72"/>
      <c r="AS32" s="228"/>
      <c r="AT32" s="131"/>
      <c r="AU32" s="131"/>
      <c r="AV32" s="131"/>
      <c r="AW32" s="131"/>
    </row>
    <row r="33" spans="8:49" ht="12.75" customHeight="1" hidden="1">
      <c r="H33" s="222"/>
      <c r="I33" s="235">
        <f>SUM(H30:H32)</f>
        <v>0</v>
      </c>
      <c r="J33" s="218"/>
      <c r="K33" s="236"/>
      <c r="L33" s="237"/>
      <c r="M33" s="238"/>
      <c r="N33" s="238">
        <f>SUM(M30:M32)</f>
        <v>0</v>
      </c>
      <c r="O33" s="145"/>
      <c r="P33" s="145"/>
      <c r="Q33" s="145"/>
      <c r="R33" s="239"/>
      <c r="S33" s="54">
        <f>SUM(R24:R32)</f>
        <v>0</v>
      </c>
      <c r="W33" s="94">
        <v>0</v>
      </c>
      <c r="X33" s="94">
        <v>0</v>
      </c>
      <c r="Y33" s="240" t="s">
        <v>86</v>
      </c>
      <c r="Z33" s="241"/>
      <c r="AA33" s="219"/>
      <c r="AB33" s="242"/>
      <c r="AC33" s="243"/>
      <c r="AD33" s="244" t="s">
        <v>131</v>
      </c>
      <c r="AE33" s="244"/>
      <c r="AF33" s="135"/>
      <c r="AG33" s="244"/>
      <c r="AH33" s="245">
        <f>VCIFM!B46</f>
        <v>0</v>
      </c>
      <c r="AI33" s="135"/>
      <c r="AJ33" s="135"/>
      <c r="AK33" s="233"/>
      <c r="AL33" s="233"/>
      <c r="AM33" s="233"/>
      <c r="AN33" s="218">
        <v>97</v>
      </c>
      <c r="AO33" s="177">
        <f>AN33*AO32/AN32</f>
        <v>32.99</v>
      </c>
      <c r="AP33" s="591">
        <f t="shared" si="1"/>
        <v>4.9</v>
      </c>
      <c r="AQ33" s="72"/>
      <c r="AR33" s="72"/>
      <c r="AS33" s="228"/>
      <c r="AT33" s="131"/>
      <c r="AU33" s="131"/>
      <c r="AV33" s="131"/>
      <c r="AW33" s="131"/>
    </row>
    <row r="34" spans="18:49" ht="12.75" customHeight="1" hidden="1">
      <c r="R34" s="218"/>
      <c r="W34" s="81">
        <v>1</v>
      </c>
      <c r="X34" s="94">
        <v>59.99</v>
      </c>
      <c r="Y34" s="240" t="s">
        <v>15</v>
      </c>
      <c r="Z34" s="247"/>
      <c r="AA34" s="72"/>
      <c r="AB34" s="226"/>
      <c r="AC34" s="224"/>
      <c r="AD34" s="228" t="s">
        <v>132</v>
      </c>
      <c r="AE34" s="228"/>
      <c r="AG34" s="228"/>
      <c r="AH34" s="229">
        <f>VCIFM!B47</f>
        <v>0</v>
      </c>
      <c r="AJ34" s="248"/>
      <c r="AK34" s="232"/>
      <c r="AL34" s="135"/>
      <c r="AM34" s="246"/>
      <c r="AN34" s="218">
        <v>96</v>
      </c>
      <c r="AO34" s="218">
        <v>33.33</v>
      </c>
      <c r="AP34" s="591">
        <f t="shared" si="1"/>
        <v>4.8</v>
      </c>
      <c r="AQ34" s="72"/>
      <c r="AR34" s="72"/>
      <c r="AS34" s="228"/>
      <c r="AT34" s="131"/>
      <c r="AU34" s="131"/>
      <c r="AV34" s="131"/>
      <c r="AW34" s="131"/>
    </row>
    <row r="35" spans="18:49" ht="12.75" customHeight="1" hidden="1">
      <c r="R35" s="218"/>
      <c r="W35" s="94">
        <v>60</v>
      </c>
      <c r="X35" s="94">
        <v>74.9</v>
      </c>
      <c r="Y35" s="240" t="s">
        <v>185</v>
      </c>
      <c r="Z35" s="80"/>
      <c r="AA35" s="72"/>
      <c r="AB35" s="226"/>
      <c r="AC35" s="224"/>
      <c r="AD35" s="228" t="s">
        <v>139</v>
      </c>
      <c r="AE35" s="228"/>
      <c r="AG35" s="228"/>
      <c r="AH35" s="229">
        <f>VCIFM!B48</f>
        <v>0</v>
      </c>
      <c r="AJ35" s="248"/>
      <c r="AK35" s="249"/>
      <c r="AL35" s="250"/>
      <c r="AM35" s="246"/>
      <c r="AN35" s="218">
        <v>95</v>
      </c>
      <c r="AO35" s="177">
        <f>AN35*AO34/AN34</f>
        <v>32.98</v>
      </c>
      <c r="AP35" s="591">
        <f t="shared" si="1"/>
        <v>4.8</v>
      </c>
      <c r="AQ35" s="72"/>
      <c r="AR35" s="72"/>
      <c r="AS35" s="228"/>
      <c r="AT35" s="131"/>
      <c r="AU35" s="131"/>
      <c r="AV35" s="131"/>
      <c r="AW35" s="131"/>
    </row>
    <row r="36" spans="18:49" ht="12.75" customHeight="1" hidden="1">
      <c r="R36" s="218"/>
      <c r="W36" s="94">
        <v>75</v>
      </c>
      <c r="X36" s="94">
        <v>89.9</v>
      </c>
      <c r="Y36" s="240" t="s">
        <v>14</v>
      </c>
      <c r="Z36" s="241"/>
      <c r="AA36" s="72"/>
      <c r="AB36" s="123"/>
      <c r="AD36" s="90" t="s">
        <v>134</v>
      </c>
      <c r="AH36" s="229">
        <f>VCIFM!B49</f>
        <v>0</v>
      </c>
      <c r="AJ36" s="246"/>
      <c r="AK36" s="251"/>
      <c r="AL36" s="135"/>
      <c r="AM36" s="246"/>
      <c r="AN36" s="218">
        <v>94</v>
      </c>
      <c r="AO36" s="218">
        <v>33.33</v>
      </c>
      <c r="AP36" s="591">
        <f t="shared" si="1"/>
        <v>4.7</v>
      </c>
      <c r="AQ36" s="131"/>
      <c r="AR36" s="131"/>
      <c r="AS36" s="131"/>
      <c r="AT36" s="131"/>
      <c r="AU36" s="131"/>
      <c r="AV36" s="131"/>
      <c r="AW36" s="131"/>
    </row>
    <row r="37" spans="18:49" ht="12.75" customHeight="1" hidden="1">
      <c r="R37" s="218"/>
      <c r="W37" s="94">
        <v>90</v>
      </c>
      <c r="X37" s="94">
        <v>100</v>
      </c>
      <c r="Y37" s="240" t="s">
        <v>184</v>
      </c>
      <c r="Z37" s="241"/>
      <c r="AA37" s="72"/>
      <c r="AB37" s="123"/>
      <c r="AD37" s="90" t="s">
        <v>140</v>
      </c>
      <c r="AH37" s="229">
        <f>VCIFM!B50</f>
        <v>0</v>
      </c>
      <c r="AK37" s="219"/>
      <c r="AL37" s="72"/>
      <c r="AM37" s="232"/>
      <c r="AN37" s="218">
        <v>93</v>
      </c>
      <c r="AO37" s="177">
        <f>AN37*AO36/AN36</f>
        <v>32.98</v>
      </c>
      <c r="AP37" s="591">
        <f t="shared" si="1"/>
        <v>4.7</v>
      </c>
      <c r="AQ37" s="131"/>
      <c r="AR37" s="131"/>
      <c r="AS37" s="131"/>
      <c r="AT37" s="131"/>
      <c r="AU37" s="131"/>
      <c r="AV37" s="131"/>
      <c r="AW37" s="131"/>
    </row>
    <row r="38" spans="18:49" ht="12.75" customHeight="1" hidden="1">
      <c r="R38" s="218"/>
      <c r="W38" s="218"/>
      <c r="X38" s="219"/>
      <c r="Y38" s="231"/>
      <c r="Z38" s="231"/>
      <c r="AA38" s="72"/>
      <c r="AB38" s="226"/>
      <c r="AC38" s="123"/>
      <c r="AD38" s="252" t="s">
        <v>141</v>
      </c>
      <c r="AH38" s="229">
        <f>VCIFM!B51</f>
        <v>0</v>
      </c>
      <c r="AJ38" s="246"/>
      <c r="AK38" s="232"/>
      <c r="AL38" s="234"/>
      <c r="AM38" s="232"/>
      <c r="AN38" s="218">
        <v>92</v>
      </c>
      <c r="AO38" s="218">
        <v>33.33</v>
      </c>
      <c r="AP38" s="591">
        <f t="shared" si="1"/>
        <v>4.6</v>
      </c>
      <c r="AQ38" s="131"/>
      <c r="AR38" s="131"/>
      <c r="AS38" s="131"/>
      <c r="AT38" s="131"/>
      <c r="AU38" s="131"/>
      <c r="AV38" s="131"/>
      <c r="AW38" s="131"/>
    </row>
    <row r="39" spans="18:49" ht="12.75" customHeight="1" hidden="1">
      <c r="R39" s="218"/>
      <c r="W39" s="218"/>
      <c r="X39" s="72"/>
      <c r="Y39" s="231"/>
      <c r="Z39" s="231"/>
      <c r="AA39" s="72"/>
      <c r="AB39" s="123"/>
      <c r="AC39" s="123"/>
      <c r="AD39" s="252" t="s">
        <v>142</v>
      </c>
      <c r="AE39" s="168"/>
      <c r="AH39" s="229">
        <f>VCIFM!B52</f>
        <v>0</v>
      </c>
      <c r="AI39" s="228"/>
      <c r="AJ39" s="228"/>
      <c r="AK39" s="228"/>
      <c r="AL39" s="232"/>
      <c r="AM39" s="232"/>
      <c r="AN39" s="218">
        <v>91</v>
      </c>
      <c r="AO39" s="177">
        <f>AN39*AO38/AN38</f>
        <v>32.97</v>
      </c>
      <c r="AP39" s="591">
        <f t="shared" si="1"/>
        <v>4.6</v>
      </c>
      <c r="AQ39" s="131"/>
      <c r="AR39" s="131"/>
      <c r="AS39" s="131"/>
      <c r="AT39" s="131"/>
      <c r="AU39" s="131"/>
      <c r="AV39" s="131"/>
      <c r="AW39" s="131"/>
    </row>
    <row r="40" spans="18:49" ht="12.75" customHeight="1" hidden="1">
      <c r="R40" s="218"/>
      <c r="W40" s="218"/>
      <c r="X40" s="219"/>
      <c r="Y40" s="231"/>
      <c r="Z40" s="231"/>
      <c r="AA40" s="242"/>
      <c r="AB40" s="253"/>
      <c r="AC40" s="253"/>
      <c r="AD40" s="253"/>
      <c r="AE40" s="151"/>
      <c r="AF40" s="151"/>
      <c r="AG40" s="151"/>
      <c r="AH40" s="151"/>
      <c r="AI40" s="131"/>
      <c r="AJ40" s="221"/>
      <c r="AK40" s="113"/>
      <c r="AL40" s="218"/>
      <c r="AM40" s="113"/>
      <c r="AN40" s="218">
        <v>90</v>
      </c>
      <c r="AO40" s="218">
        <v>33.33</v>
      </c>
      <c r="AP40" s="591">
        <f t="shared" si="1"/>
        <v>4.5</v>
      </c>
      <c r="AQ40" s="131"/>
      <c r="AR40" s="131"/>
      <c r="AS40" s="131"/>
      <c r="AT40" s="131"/>
      <c r="AU40" s="131"/>
      <c r="AV40" s="131"/>
      <c r="AW40" s="131"/>
    </row>
    <row r="41" spans="8:49" ht="12.75" customHeight="1" hidden="1">
      <c r="H41" s="90" t="b">
        <f>ISBLANK('vcai-SUPERIOR'!G14)</f>
        <v>1</v>
      </c>
      <c r="I41" s="90" t="b">
        <f>ISBLANK('vcai-SUPERIOR'!H14)</f>
        <v>1</v>
      </c>
      <c r="J41" s="90" t="b">
        <f>ISBLANK('vcai-SUPERIOR'!I14)</f>
        <v>1</v>
      </c>
      <c r="K41" s="90" t="b">
        <f>ISBLANK('vcai-SUPERIOR'!J14)</f>
        <v>1</v>
      </c>
      <c r="L41" s="90" t="b">
        <f>ISBLANK('vcai-SUPERIOR'!K14)</f>
        <v>1</v>
      </c>
      <c r="M41" s="90" t="b">
        <f aca="true" t="shared" si="2" ref="M41:M56">OR(AND(NOT(H41),I41,J41,K41,L41),AND(AND(H41,K41,L41),NOT(AND(NOT(I41),NOT(J41)))),AND(AND(H41,I41,J41),NOT(AND(NOT(K41),NOT(L41)))))</f>
        <v>1</v>
      </c>
      <c r="N41" s="90" t="s">
        <v>201</v>
      </c>
      <c r="P41" s="90" t="b">
        <f>ISBLANK('vcai-DESARROLLO'!H18)</f>
        <v>1</v>
      </c>
      <c r="Q41" s="90" t="b">
        <f>ISBLANK('vcai-DESARROLLO'!I18)</f>
        <v>1</v>
      </c>
      <c r="R41" s="90" t="b">
        <f>ISBLANK('vcai-DESARROLLO'!J18)</f>
        <v>1</v>
      </c>
      <c r="S41" s="90" t="b">
        <f>ISBLANK('vcai-DESARROLLO'!K18)</f>
        <v>1</v>
      </c>
      <c r="T41" s="90" t="b">
        <f>OR(AND(AND(P41,Q41),NOT(AND(NOT(R41),NOT(S41)))),AND(AND(R41,S41),NOT(AND(NOT(P41),NOT(Q41)))))</f>
        <v>1</v>
      </c>
      <c r="U41" s="90" t="s">
        <v>217</v>
      </c>
      <c r="W41" s="254"/>
      <c r="X41" s="234"/>
      <c r="Y41" s="255"/>
      <c r="Z41" s="255"/>
      <c r="AA41" s="242"/>
      <c r="AB41" s="256"/>
      <c r="AC41" s="253"/>
      <c r="AD41" s="253"/>
      <c r="AE41" s="151"/>
      <c r="AF41" s="151"/>
      <c r="AG41" s="151"/>
      <c r="AH41" s="151"/>
      <c r="AI41" s="131"/>
      <c r="AJ41" s="131"/>
      <c r="AK41" s="131"/>
      <c r="AL41" s="113"/>
      <c r="AM41" s="113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</row>
    <row r="42" spans="8:49" ht="12.75" customHeight="1" hidden="1">
      <c r="H42" s="90" t="b">
        <f>ISBLANK('vcai-SUPERIOR'!G15)</f>
        <v>1</v>
      </c>
      <c r="I42" s="90" t="b">
        <f>ISBLANK('vcai-SUPERIOR'!H15)</f>
        <v>1</v>
      </c>
      <c r="J42" s="90" t="b">
        <f>ISBLANK('vcai-SUPERIOR'!I15)</f>
        <v>1</v>
      </c>
      <c r="K42" s="90" t="b">
        <f>ISBLANK('vcai-SUPERIOR'!J15)</f>
        <v>1</v>
      </c>
      <c r="L42" s="90" t="b">
        <f>ISBLANK('vcai-SUPERIOR'!K15)</f>
        <v>1</v>
      </c>
      <c r="M42" s="90" t="b">
        <f t="shared" si="2"/>
        <v>1</v>
      </c>
      <c r="N42" s="90" t="s">
        <v>202</v>
      </c>
      <c r="P42" s="90" t="b">
        <f>ISBLANK('vcai-DESARROLLO'!H21)</f>
        <v>1</v>
      </c>
      <c r="Q42" s="90" t="b">
        <f>ISBLANK('vcai-DESARROLLO'!I21)</f>
        <v>1</v>
      </c>
      <c r="R42" s="90" t="b">
        <f>ISBLANK('vcai-DESARROLLO'!J21)</f>
        <v>1</v>
      </c>
      <c r="S42" s="90" t="b">
        <f>ISBLANK('vcai-DESARROLLO'!K21)</f>
        <v>1</v>
      </c>
      <c r="T42" s="90" t="b">
        <f>OR(AND(AND(P42,Q42),NOT(AND(NOT(R42),NOT(S42)))),AND(AND(R42,S42),NOT(AND(NOT(P42),NOT(Q42)))))</f>
        <v>1</v>
      </c>
      <c r="U42" s="90" t="s">
        <v>218</v>
      </c>
      <c r="W42" s="254"/>
      <c r="X42" s="251"/>
      <c r="Y42" s="255"/>
      <c r="Z42" s="255"/>
      <c r="AA42" s="234"/>
      <c r="AB42" s="257"/>
      <c r="AC42" s="257"/>
      <c r="AD42" s="257"/>
      <c r="AE42" s="135"/>
      <c r="AF42" s="135"/>
      <c r="AG42" s="135"/>
      <c r="AH42" s="135"/>
      <c r="AI42" s="131"/>
      <c r="AJ42" s="131"/>
      <c r="AK42" s="131"/>
      <c r="AL42" s="218"/>
      <c r="AM42" s="113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</row>
    <row r="43" spans="8:49" ht="12.75" customHeight="1" hidden="1">
      <c r="H43" s="90" t="b">
        <f>ISBLANK('vcai-SUPERIOR'!G16)</f>
        <v>1</v>
      </c>
      <c r="I43" s="90" t="b">
        <f>ISBLANK('vcai-SUPERIOR'!H16)</f>
        <v>1</v>
      </c>
      <c r="J43" s="90" t="b">
        <f>ISBLANK('vcai-SUPERIOR'!I16)</f>
        <v>1</v>
      </c>
      <c r="K43" s="90" t="b">
        <f>ISBLANK('vcai-SUPERIOR'!J16)</f>
        <v>1</v>
      </c>
      <c r="L43" s="90" t="b">
        <f>ISBLANK('vcai-SUPERIOR'!K16)</f>
        <v>1</v>
      </c>
      <c r="M43" s="90" t="b">
        <f t="shared" si="2"/>
        <v>1</v>
      </c>
      <c r="N43" s="90" t="s">
        <v>203</v>
      </c>
      <c r="P43" s="90" t="b">
        <f>ISBLANK('vcai-DESARROLLO'!H24)</f>
        <v>1</v>
      </c>
      <c r="Q43" s="90" t="b">
        <f>ISBLANK('vcai-DESARROLLO'!I24)</f>
        <v>1</v>
      </c>
      <c r="R43" s="90" t="b">
        <f>ISBLANK('vcai-DESARROLLO'!J24)</f>
        <v>1</v>
      </c>
      <c r="S43" s="90" t="b">
        <f>ISBLANK('vcai-DESARROLLO'!K24)</f>
        <v>1</v>
      </c>
      <c r="T43" s="90" t="b">
        <f>OR(AND(AND(P43,Q43),NOT(AND(NOT(R43),NOT(S43)))),AND(AND(R43,S43),NOT(AND(NOT(P43),NOT(Q43)))))</f>
        <v>1</v>
      </c>
      <c r="U43" s="90" t="s">
        <v>219</v>
      </c>
      <c r="W43" s="218"/>
      <c r="X43" s="72"/>
      <c r="Y43" s="231"/>
      <c r="Z43" s="231"/>
      <c r="AA43" s="72"/>
      <c r="AB43" s="72"/>
      <c r="AC43" s="72"/>
      <c r="AD43" s="228"/>
      <c r="AI43" s="131"/>
      <c r="AJ43" s="131"/>
      <c r="AK43" s="131"/>
      <c r="AL43" s="113"/>
      <c r="AM43" s="113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</row>
    <row r="44" spans="8:49" ht="12.75" customHeight="1" hidden="1">
      <c r="H44" s="90" t="b">
        <f>ISBLANK('vcai-SUPERIOR'!G19)</f>
        <v>1</v>
      </c>
      <c r="I44" s="90" t="b">
        <f>ISBLANK('vcai-SUPERIOR'!H19)</f>
        <v>1</v>
      </c>
      <c r="J44" s="90" t="b">
        <f>ISBLANK('vcai-SUPERIOR'!I19)</f>
        <v>1</v>
      </c>
      <c r="K44" s="90" t="b">
        <f>ISBLANK('vcai-SUPERIOR'!J19)</f>
        <v>1</v>
      </c>
      <c r="L44" s="90" t="b">
        <f>ISBLANK('vcai-SUPERIOR'!K19)</f>
        <v>1</v>
      </c>
      <c r="M44" s="90" t="b">
        <f t="shared" si="2"/>
        <v>1</v>
      </c>
      <c r="N44" s="90" t="s">
        <v>204</v>
      </c>
      <c r="P44" s="90" t="b">
        <f>ISBLANK('vcai-DESARROLLO'!H27)</f>
        <v>1</v>
      </c>
      <c r="Q44" s="90" t="b">
        <f>ISBLANK('vcai-DESARROLLO'!I27)</f>
        <v>1</v>
      </c>
      <c r="R44" s="90" t="b">
        <f>ISBLANK('vcai-DESARROLLO'!J27)</f>
        <v>1</v>
      </c>
      <c r="S44" s="90" t="b">
        <f>ISBLANK('vcai-DESARROLLO'!K27)</f>
        <v>1</v>
      </c>
      <c r="T44" s="90" t="b">
        <f>OR(AND(AND(P44,Q44),NOT(AND(NOT(R44),NOT(S44)))),AND(AND(R44,S44),NOT(AND(NOT(P44),NOT(Q44)))))</f>
        <v>1</v>
      </c>
      <c r="U44" s="90" t="s">
        <v>220</v>
      </c>
      <c r="W44" s="113"/>
      <c r="X44" s="217"/>
      <c r="Y44" s="231"/>
      <c r="Z44" s="231"/>
      <c r="AA44" s="72"/>
      <c r="AI44" s="131"/>
      <c r="AJ44" s="131"/>
      <c r="AK44" s="131"/>
      <c r="AL44" s="218"/>
      <c r="AM44" s="113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</row>
    <row r="45" spans="8:49" ht="12.75" customHeight="1" hidden="1">
      <c r="H45" s="90" t="b">
        <f>ISBLANK('vcai-SUPERIOR'!G20)</f>
        <v>1</v>
      </c>
      <c r="I45" s="90" t="b">
        <f>ISBLANK('vcai-SUPERIOR'!H20)</f>
        <v>1</v>
      </c>
      <c r="J45" s="90" t="b">
        <f>ISBLANK('vcai-SUPERIOR'!I20)</f>
        <v>1</v>
      </c>
      <c r="K45" s="90" t="b">
        <f>ISBLANK('vcai-SUPERIOR'!J20)</f>
        <v>1</v>
      </c>
      <c r="L45" s="90" t="b">
        <f>ISBLANK('vcai-SUPERIOR'!K20)</f>
        <v>1</v>
      </c>
      <c r="M45" s="90" t="b">
        <f t="shared" si="2"/>
        <v>1</v>
      </c>
      <c r="N45" s="90" t="s">
        <v>205</v>
      </c>
      <c r="T45" s="90"/>
      <c r="W45" s="218"/>
      <c r="X45" s="72"/>
      <c r="Y45" s="231"/>
      <c r="Z45" s="231"/>
      <c r="AA45" s="72"/>
      <c r="AB45" s="90" t="b">
        <f>ISBLANK(VCIFM!G16)</f>
        <v>1</v>
      </c>
      <c r="AC45" s="90" t="b">
        <f>ISBLANK(VCIFM!H16)</f>
        <v>1</v>
      </c>
      <c r="AD45" s="90" t="b">
        <f>ISBLANK(VCIFM!I16)</f>
        <v>1</v>
      </c>
      <c r="AE45" s="90" t="b">
        <f>ISBLANK(VCIFM!J16)</f>
        <v>1</v>
      </c>
      <c r="AF45" s="90" t="b">
        <f>ISBLANK(VCIFM!K16)</f>
        <v>1</v>
      </c>
      <c r="AG45" s="90" t="b">
        <f>OR(AND(NOT(AB45),AC45,AD45,AE45,AF45),AND(AND(AB45,AE45,AF45),NOT(AND(NOT(AC45),NOT(AD45)))),AND(AND(AB45,AC45,AD45),NOT(AND(NOT(AE45),NOT(AF45)))))</f>
        <v>1</v>
      </c>
      <c r="AH45" s="90" t="s">
        <v>191</v>
      </c>
      <c r="AI45" s="131"/>
      <c r="AJ45" s="131"/>
      <c r="AK45" s="131"/>
      <c r="AL45" s="113"/>
      <c r="AM45" s="113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</row>
    <row r="46" spans="8:49" ht="12.75" customHeight="1" hidden="1">
      <c r="H46" s="90" t="b">
        <f>ISBLANK('vcai-SUPERIOR'!G23)</f>
        <v>1</v>
      </c>
      <c r="I46" s="90" t="b">
        <f>ISBLANK('vcai-SUPERIOR'!H23)</f>
        <v>1</v>
      </c>
      <c r="J46" s="90" t="b">
        <f>ISBLANK('vcai-SUPERIOR'!I23)</f>
        <v>1</v>
      </c>
      <c r="K46" s="90" t="b">
        <f>ISBLANK('vcai-SUPERIOR'!J23)</f>
        <v>1</v>
      </c>
      <c r="L46" s="90" t="b">
        <f>ISBLANK('vcai-SUPERIOR'!K23)</f>
        <v>1</v>
      </c>
      <c r="M46" s="90" t="b">
        <f t="shared" si="2"/>
        <v>1</v>
      </c>
      <c r="N46" s="90" t="s">
        <v>206</v>
      </c>
      <c r="T46" s="90"/>
      <c r="W46" s="218"/>
      <c r="X46" s="219"/>
      <c r="Y46" s="231"/>
      <c r="Z46" s="231"/>
      <c r="AA46" s="72"/>
      <c r="AB46" s="90" t="b">
        <f>ISBLANK(VCIFM!G20)</f>
        <v>1</v>
      </c>
      <c r="AC46" s="90" t="b">
        <f>ISBLANK(VCIFM!H20)</f>
        <v>1</v>
      </c>
      <c r="AD46" s="90" t="b">
        <f>ISBLANK(VCIFM!I20)</f>
        <v>1</v>
      </c>
      <c r="AE46" s="90" t="b">
        <f>ISBLANK(VCIFM!J20)</f>
        <v>1</v>
      </c>
      <c r="AF46" s="90" t="b">
        <f>ISBLANK(VCIFM!K20)</f>
        <v>1</v>
      </c>
      <c r="AG46" s="90" t="b">
        <f>OR(AND(NOT(AB46),AC46,AD46,AE46,AF46),AND(AND(AB46,AE46,AF46),NOT(AND(NOT(AC46),NOT(AD46)))),AND(AND(AB46,AC46,AD46),NOT(AND(NOT(AE46),NOT(AF46)))))</f>
        <v>1</v>
      </c>
      <c r="AH46" s="90" t="s">
        <v>192</v>
      </c>
      <c r="AI46" s="131"/>
      <c r="AJ46" s="131"/>
      <c r="AK46" s="131"/>
      <c r="AL46" s="218"/>
      <c r="AM46" s="113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</row>
    <row r="47" spans="8:49" ht="12.75" customHeight="1" hidden="1">
      <c r="H47" s="90" t="b">
        <f>ISBLANK('vcai-SUPERIOR'!G24)</f>
        <v>1</v>
      </c>
      <c r="I47" s="90" t="b">
        <f>ISBLANK('vcai-SUPERIOR'!H24)</f>
        <v>1</v>
      </c>
      <c r="J47" s="90" t="b">
        <f>ISBLANK('vcai-SUPERIOR'!I24)</f>
        <v>1</v>
      </c>
      <c r="K47" s="90" t="b">
        <f>ISBLANK('vcai-SUPERIOR'!J24)</f>
        <v>1</v>
      </c>
      <c r="L47" s="90" t="b">
        <f>ISBLANK('vcai-SUPERIOR'!K24)</f>
        <v>1</v>
      </c>
      <c r="M47" s="90" t="b">
        <f t="shared" si="2"/>
        <v>1</v>
      </c>
      <c r="N47" s="90" t="s">
        <v>207</v>
      </c>
      <c r="P47" s="90" t="b">
        <f>ISBLANK('ACT.EXT.'!H22)</f>
        <v>1</v>
      </c>
      <c r="Q47" s="90" t="b">
        <f>ISBLANK('ACT.EXT.'!I22)</f>
        <v>1</v>
      </c>
      <c r="R47" s="90" t="b">
        <f>ISBLANK('ACT.EXT.'!J22)</f>
        <v>1</v>
      </c>
      <c r="S47" s="90" t="b">
        <f>NOT(OR(AND(NOT(P47),NOT(Q47)),AND(NOT(R47),NOT(AND(P47,Q47)))))</f>
        <v>1</v>
      </c>
      <c r="T47" s="229" t="s">
        <v>221</v>
      </c>
      <c r="W47" s="218"/>
      <c r="X47" s="72"/>
      <c r="Y47" s="231"/>
      <c r="Z47" s="231"/>
      <c r="AA47" s="72"/>
      <c r="AB47" s="90" t="b">
        <f>ISBLANK(VCIFM!G24)</f>
        <v>1</v>
      </c>
      <c r="AC47" s="90" t="b">
        <f>ISBLANK(VCIFM!H24)</f>
        <v>1</v>
      </c>
      <c r="AD47" s="90" t="b">
        <f>ISBLANK(VCIFM!I24)</f>
        <v>1</v>
      </c>
      <c r="AE47" s="90" t="b">
        <f>ISBLANK(VCIFM!J24)</f>
        <v>1</v>
      </c>
      <c r="AF47" s="90" t="b">
        <f>ISBLANK(VCIFM!K24)</f>
        <v>1</v>
      </c>
      <c r="AG47" s="90" t="b">
        <f>OR(AND(NOT(AB47),AC47,AD47,AE47,AF47),AND(AND(AB47,AE47,AF47),NOT(AND(NOT(AC47),NOT(AD47)))),AND(AND(AB47,AC47,AD47),NOT(AND(NOT(AE47),NOT(AF47)))))</f>
        <v>1</v>
      </c>
      <c r="AH47" s="90" t="s">
        <v>193</v>
      </c>
      <c r="AI47" s="131"/>
      <c r="AJ47" s="131"/>
      <c r="AK47" s="131"/>
      <c r="AL47" s="113"/>
      <c r="AM47" s="113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</row>
    <row r="48" spans="8:49" ht="12.75" customHeight="1" hidden="1">
      <c r="H48" s="90" t="b">
        <f>ISBLANK('vcai-SUPERIOR'!G25)</f>
        <v>1</v>
      </c>
      <c r="I48" s="90" t="b">
        <f>ISBLANK('vcai-SUPERIOR'!H25)</f>
        <v>1</v>
      </c>
      <c r="J48" s="90" t="b">
        <f>ISBLANK('vcai-SUPERIOR'!I25)</f>
        <v>1</v>
      </c>
      <c r="K48" s="90" t="b">
        <f>ISBLANK('vcai-SUPERIOR'!J25)</f>
        <v>1</v>
      </c>
      <c r="L48" s="90" t="b">
        <f>ISBLANK('vcai-SUPERIOR'!K25)</f>
        <v>1</v>
      </c>
      <c r="M48" s="90" t="b">
        <f t="shared" si="2"/>
        <v>1</v>
      </c>
      <c r="N48" s="90" t="s">
        <v>208</v>
      </c>
      <c r="P48" s="90" t="b">
        <f>ISBLANK('ACT.EXT.'!H23)</f>
        <v>1</v>
      </c>
      <c r="Q48" s="90" t="b">
        <f>ISBLANK('ACT.EXT.'!I23)</f>
        <v>1</v>
      </c>
      <c r="R48" s="90" t="b">
        <f>ISBLANK('ACT.EXT.'!J23)</f>
        <v>1</v>
      </c>
      <c r="S48" s="90" t="b">
        <f>NOT(OR(AND(NOT(P48),NOT(Q48)),AND(NOT(R48),NOT(AND(P48,Q48)))))</f>
        <v>1</v>
      </c>
      <c r="T48" s="229" t="s">
        <v>222</v>
      </c>
      <c r="W48" s="218"/>
      <c r="X48" s="219"/>
      <c r="Y48" s="231"/>
      <c r="Z48" s="231"/>
      <c r="AA48" s="72"/>
      <c r="AB48" s="90" t="b">
        <f>ISBLANK(VCIFM!G28)</f>
        <v>1</v>
      </c>
      <c r="AC48" s="90" t="b">
        <f>ISBLANK(VCIFM!H28)</f>
        <v>1</v>
      </c>
      <c r="AD48" s="90" t="b">
        <f>ISBLANK(VCIFM!I28)</f>
        <v>1</v>
      </c>
      <c r="AE48" s="90" t="b">
        <f>ISBLANK(VCIFM!J28)</f>
        <v>1</v>
      </c>
      <c r="AF48" s="90" t="b">
        <f>ISBLANK(VCIFM!K28)</f>
        <v>1</v>
      </c>
      <c r="AG48" s="90" t="b">
        <f>OR(AND(NOT(AB48),AC48,AD48,AE48,AF48),AND(AND(AB48,AE48,AF48),NOT(AND(NOT(AC48),NOT(AD48)))),AND(AND(AB48,AC48,AD48),NOT(AND(NOT(AE48),NOT(AF48)))))</f>
        <v>1</v>
      </c>
      <c r="AH48" s="90" t="s">
        <v>194</v>
      </c>
      <c r="AI48" s="131"/>
      <c r="AJ48" s="131"/>
      <c r="AK48" s="131"/>
      <c r="AL48" s="218"/>
      <c r="AM48" s="113"/>
      <c r="AN48" s="131">
        <f>5/30*100</f>
        <v>16.6666666666667</v>
      </c>
      <c r="AO48" s="131"/>
      <c r="AP48" s="131"/>
      <c r="AQ48" s="131"/>
      <c r="AR48" s="131"/>
      <c r="AS48" s="131"/>
      <c r="AT48" s="131"/>
      <c r="AU48" s="131"/>
      <c r="AV48" s="131"/>
      <c r="AW48" s="131"/>
    </row>
    <row r="49" spans="8:49" ht="12.75" customHeight="1" hidden="1">
      <c r="H49" s="90" t="b">
        <f>ISBLANK('vcai-SUPERIOR'!G28)</f>
        <v>1</v>
      </c>
      <c r="I49" s="90" t="b">
        <f>ISBLANK('vcai-SUPERIOR'!H28)</f>
        <v>1</v>
      </c>
      <c r="J49" s="90" t="b">
        <f>ISBLANK('vcai-SUPERIOR'!I28)</f>
        <v>1</v>
      </c>
      <c r="K49" s="90" t="b">
        <f>ISBLANK('vcai-SUPERIOR'!J28)</f>
        <v>1</v>
      </c>
      <c r="L49" s="90" t="b">
        <f>ISBLANK('vcai-SUPERIOR'!K28)</f>
        <v>1</v>
      </c>
      <c r="M49" s="90" t="b">
        <f t="shared" si="2"/>
        <v>1</v>
      </c>
      <c r="N49" s="90" t="s">
        <v>209</v>
      </c>
      <c r="P49" s="90" t="b">
        <f>ISBLANK('ACT.EXT.'!H24)</f>
        <v>1</v>
      </c>
      <c r="Q49" s="90" t="b">
        <f>ISBLANK('ACT.EXT.'!I24)</f>
        <v>1</v>
      </c>
      <c r="R49" s="90" t="b">
        <f>ISBLANK('ACT.EXT.'!J24)</f>
        <v>1</v>
      </c>
      <c r="S49" s="90" t="b">
        <f>NOT(OR(AND(NOT(P49),NOT(Q49)),AND(NOT(R49),NOT(AND(P49,Q49)))))</f>
        <v>1</v>
      </c>
      <c r="T49" s="229" t="s">
        <v>223</v>
      </c>
      <c r="W49" s="218"/>
      <c r="X49" s="72"/>
      <c r="Y49" s="231"/>
      <c r="Z49" s="231"/>
      <c r="AA49" s="72"/>
      <c r="AB49" s="90" t="b">
        <f>ISBLANK(VCIFM!G32)</f>
        <v>1</v>
      </c>
      <c r="AC49" s="90" t="b">
        <f>ISBLANK(VCIFM!H32)</f>
        <v>1</v>
      </c>
      <c r="AD49" s="90" t="b">
        <f>ISBLANK(VCIFM!I32)</f>
        <v>1</v>
      </c>
      <c r="AE49" s="90" t="b">
        <f>ISBLANK(VCIFM!J32)</f>
        <v>1</v>
      </c>
      <c r="AF49" s="90" t="b">
        <f>ISBLANK(VCIFM!K32)</f>
        <v>1</v>
      </c>
      <c r="AG49" s="90" t="b">
        <f>OR(AND(NOT(AB49),AC49,AD49,AE49,AF49),AND(AND(AB49,AE49,AF49),NOT(AND(NOT(AC49),NOT(AD49)))),AND(AND(AB49,AC49,AD49),NOT(AND(NOT(AE49),NOT(AF49)))))</f>
        <v>1</v>
      </c>
      <c r="AH49" s="90" t="s">
        <v>195</v>
      </c>
      <c r="AI49" s="131"/>
      <c r="AJ49" s="131"/>
      <c r="AK49" s="131"/>
      <c r="AL49" s="113"/>
      <c r="AM49" s="113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</row>
    <row r="50" spans="8:49" ht="12.75" customHeight="1" hidden="1">
      <c r="H50" s="90" t="b">
        <f>ISBLANK('vcai-SUPERIOR'!G29)</f>
        <v>1</v>
      </c>
      <c r="I50" s="90" t="b">
        <f>ISBLANK('vcai-SUPERIOR'!H29)</f>
        <v>1</v>
      </c>
      <c r="J50" s="90" t="b">
        <f>ISBLANK('vcai-SUPERIOR'!I29)</f>
        <v>1</v>
      </c>
      <c r="K50" s="90" t="b">
        <f>ISBLANK('vcai-SUPERIOR'!J29)</f>
        <v>1</v>
      </c>
      <c r="L50" s="90" t="b">
        <f>ISBLANK('vcai-SUPERIOR'!K29)</f>
        <v>1</v>
      </c>
      <c r="M50" s="90" t="b">
        <f t="shared" si="2"/>
        <v>1</v>
      </c>
      <c r="N50" s="90" t="s">
        <v>210</v>
      </c>
      <c r="T50" s="229"/>
      <c r="W50" s="218"/>
      <c r="X50" s="219"/>
      <c r="Y50" s="231"/>
      <c r="Z50" s="231"/>
      <c r="AA50" s="72"/>
      <c r="AI50" s="131"/>
      <c r="AJ50" s="131"/>
      <c r="AK50" s="131"/>
      <c r="AL50" s="218"/>
      <c r="AM50" s="113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</row>
    <row r="51" spans="8:49" ht="12.75" customHeight="1" hidden="1">
      <c r="H51" s="90" t="b">
        <f>ISBLANK('vcai-SUPERIOR'!G30)</f>
        <v>1</v>
      </c>
      <c r="I51" s="90" t="b">
        <f>ISBLANK('vcai-SUPERIOR'!H30)</f>
        <v>1</v>
      </c>
      <c r="J51" s="90" t="b">
        <f>ISBLANK('vcai-SUPERIOR'!I30)</f>
        <v>1</v>
      </c>
      <c r="K51" s="90" t="b">
        <f>ISBLANK('vcai-SUPERIOR'!J30)</f>
        <v>1</v>
      </c>
      <c r="L51" s="90" t="b">
        <f>ISBLANK('vcai-SUPERIOR'!K30)</f>
        <v>1</v>
      </c>
      <c r="M51" s="90" t="b">
        <f t="shared" si="2"/>
        <v>1</v>
      </c>
      <c r="N51" s="90" t="s">
        <v>211</v>
      </c>
      <c r="T51" s="229"/>
      <c r="W51" s="218"/>
      <c r="X51" s="72"/>
      <c r="Y51" s="231"/>
      <c r="Z51" s="231"/>
      <c r="AA51" s="72"/>
      <c r="AI51" s="131"/>
      <c r="AJ51" s="131"/>
      <c r="AK51" s="131"/>
      <c r="AL51" s="113"/>
      <c r="AM51" s="113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</row>
    <row r="52" spans="8:49" ht="12.75" customHeight="1" hidden="1">
      <c r="H52" s="90" t="b">
        <f>ISBLANK('vcai-SUPERIOR'!G31)</f>
        <v>1</v>
      </c>
      <c r="I52" s="90" t="b">
        <f>ISBLANK('vcai-SUPERIOR'!H31)</f>
        <v>1</v>
      </c>
      <c r="J52" s="90" t="b">
        <f>ISBLANK('vcai-SUPERIOR'!I31)</f>
        <v>1</v>
      </c>
      <c r="K52" s="90" t="b">
        <f>ISBLANK('vcai-SUPERIOR'!J31)</f>
        <v>1</v>
      </c>
      <c r="L52" s="90" t="b">
        <f>ISBLANK('vcai-SUPERIOR'!K31)</f>
        <v>1</v>
      </c>
      <c r="M52" s="90" t="b">
        <f t="shared" si="2"/>
        <v>1</v>
      </c>
      <c r="N52" s="90" t="s">
        <v>212</v>
      </c>
      <c r="P52" s="90" t="b">
        <f>ISBLANK('APOR.DEST.'!H25)</f>
        <v>1</v>
      </c>
      <c r="Q52" s="90" t="b">
        <f>ISBLANK('APOR.DEST.'!I25)</f>
        <v>1</v>
      </c>
      <c r="R52" s="90" t="b">
        <f>ISBLANK('APOR.DEST.'!J25)</f>
        <v>1</v>
      </c>
      <c r="S52" s="90" t="b">
        <f>NOT(OR(AND(NOT(P52),NOT(Q52)),AND(NOT(R52),NOT(AND(P52,Q52)))))</f>
        <v>1</v>
      </c>
      <c r="T52" s="229" t="s">
        <v>256</v>
      </c>
      <c r="W52" s="218"/>
      <c r="X52" s="219"/>
      <c r="Y52" s="231"/>
      <c r="Z52" s="231"/>
      <c r="AA52" s="72"/>
      <c r="AB52" s="90" t="b">
        <f>ISBLANK(VCCOGR!I14)</f>
        <v>1</v>
      </c>
      <c r="AC52" s="90" t="b">
        <f>ISBLANK(VCCOGR!J14)</f>
        <v>1</v>
      </c>
      <c r="AD52" s="90" t="b">
        <f>ISBLANK(VCCOGR!K14)</f>
        <v>1</v>
      </c>
      <c r="AE52" s="90" t="b">
        <f>ISBLANK(VCCOGR!L14)</f>
        <v>1</v>
      </c>
      <c r="AF52" s="90" t="b">
        <f>ISBLANK(VCCOGR!M14)</f>
        <v>1</v>
      </c>
      <c r="AG52" s="90" t="b">
        <f>OR(AND(NOT(AB52),AC52,AD52,AE52,AF52),AND(AND(AB52,AE52,AF52),NOT(AND(NOT(AC52),NOT(AD52)))),AND(AND(AB52,AC52,AD52),NOT(AND(NOT(AE52),NOT(AF52)))))</f>
        <v>1</v>
      </c>
      <c r="AH52" s="90" t="s">
        <v>197</v>
      </c>
      <c r="AI52" s="131"/>
      <c r="AJ52" s="131"/>
      <c r="AK52" s="131"/>
      <c r="AL52" s="218"/>
      <c r="AM52" s="113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</row>
    <row r="53" spans="8:49" ht="12.75" customHeight="1" hidden="1">
      <c r="H53" s="90" t="b">
        <f>ISBLANK('vcai-SUPERIOR'!G34)</f>
        <v>1</v>
      </c>
      <c r="I53" s="90" t="b">
        <f>ISBLANK('vcai-SUPERIOR'!H34)</f>
        <v>1</v>
      </c>
      <c r="J53" s="90" t="b">
        <f>ISBLANK('vcai-SUPERIOR'!I34)</f>
        <v>1</v>
      </c>
      <c r="K53" s="90" t="b">
        <f>ISBLANK('vcai-SUPERIOR'!J34)</f>
        <v>1</v>
      </c>
      <c r="L53" s="90" t="b">
        <f>ISBLANK('vcai-SUPERIOR'!K34)</f>
        <v>1</v>
      </c>
      <c r="M53" s="90" t="b">
        <f t="shared" si="2"/>
        <v>1</v>
      </c>
      <c r="N53" s="90" t="s">
        <v>213</v>
      </c>
      <c r="P53" s="90" t="b">
        <f>ISBLANK('APOR.DEST.'!H26)</f>
        <v>1</v>
      </c>
      <c r="Q53" s="90" t="b">
        <f>ISBLANK('APOR.DEST.'!I26)</f>
        <v>1</v>
      </c>
      <c r="R53" s="90" t="b">
        <f>ISBLANK('APOR.DEST.'!J26)</f>
        <v>1</v>
      </c>
      <c r="S53" s="90" t="b">
        <f aca="true" t="shared" si="3" ref="S53:S64">NOT(OR(AND(NOT(P53),NOT(Q53)),AND(NOT(R53),NOT(AND(P53,Q53)))))</f>
        <v>1</v>
      </c>
      <c r="T53" s="229" t="s">
        <v>257</v>
      </c>
      <c r="W53" s="218"/>
      <c r="X53" s="72"/>
      <c r="Y53" s="231"/>
      <c r="Z53" s="231"/>
      <c r="AA53" s="72"/>
      <c r="AB53" s="90" t="b">
        <f>ISBLANK(VCCOGR!I18)</f>
        <v>1</v>
      </c>
      <c r="AC53" s="90" t="b">
        <f>ISBLANK(VCCOGR!J18)</f>
        <v>1</v>
      </c>
      <c r="AD53" s="90" t="b">
        <f>ISBLANK(VCCOGR!K18)</f>
        <v>1</v>
      </c>
      <c r="AE53" s="90" t="b">
        <f>ISBLANK(VCCOGR!L18)</f>
        <v>1</v>
      </c>
      <c r="AF53" s="90" t="b">
        <f>ISBLANK(VCCOGR!M18)</f>
        <v>1</v>
      </c>
      <c r="AG53" s="90" t="b">
        <f>OR(AND(NOT(AB53),AC53,AD53,AE53,AF53),AND(AND(AB53,AE53,AF53),NOT(AND(NOT(AC53),NOT(AD53)))),AND(AND(AB53,AC53,AD53),NOT(AND(NOT(AE53),NOT(AF53)))))</f>
        <v>1</v>
      </c>
      <c r="AH53" s="90" t="s">
        <v>198</v>
      </c>
      <c r="AI53" s="131"/>
      <c r="AJ53" s="131"/>
      <c r="AK53" s="131"/>
      <c r="AL53" s="113"/>
      <c r="AM53" s="113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</row>
    <row r="54" spans="8:48" ht="12.75" customHeight="1" hidden="1">
      <c r="H54" s="90" t="b">
        <f>ISBLANK('vcai-SUPERIOR'!G35)</f>
        <v>1</v>
      </c>
      <c r="I54" s="90" t="b">
        <f>ISBLANK('vcai-SUPERIOR'!H35)</f>
        <v>1</v>
      </c>
      <c r="J54" s="90" t="b">
        <f>ISBLANK('vcai-SUPERIOR'!I35)</f>
        <v>1</v>
      </c>
      <c r="K54" s="90" t="b">
        <f>ISBLANK('vcai-SUPERIOR'!J35)</f>
        <v>1</v>
      </c>
      <c r="L54" s="90" t="b">
        <f>ISBLANK('vcai-SUPERIOR'!K35)</f>
        <v>1</v>
      </c>
      <c r="M54" s="90" t="b">
        <f t="shared" si="2"/>
        <v>1</v>
      </c>
      <c r="N54" s="90" t="s">
        <v>214</v>
      </c>
      <c r="P54" s="90" t="b">
        <f>ISBLANK('APOR.DEST.'!H27)</f>
        <v>1</v>
      </c>
      <c r="Q54" s="90" t="b">
        <f>ISBLANK('APOR.DEST.'!I27)</f>
        <v>1</v>
      </c>
      <c r="R54" s="90" t="b">
        <f>ISBLANK('APOR.DEST.'!J27)</f>
        <v>1</v>
      </c>
      <c r="S54" s="90" t="b">
        <f t="shared" si="3"/>
        <v>1</v>
      </c>
      <c r="T54" s="229" t="s">
        <v>258</v>
      </c>
      <c r="W54" s="113"/>
      <c r="X54" s="217"/>
      <c r="Y54" s="231"/>
      <c r="Z54" s="231"/>
      <c r="AA54" s="72"/>
      <c r="AB54" s="90" t="b">
        <f>ISBLANK(VCCOGR!I22)</f>
        <v>1</v>
      </c>
      <c r="AC54" s="90" t="b">
        <f>ISBLANK(VCCOGR!J22)</f>
        <v>1</v>
      </c>
      <c r="AD54" s="90" t="b">
        <f>ISBLANK(VCCOGR!K22)</f>
        <v>1</v>
      </c>
      <c r="AE54" s="90" t="b">
        <f>ISBLANK(VCCOGR!L22)</f>
        <v>1</v>
      </c>
      <c r="AF54" s="90" t="b">
        <f>ISBLANK(VCCOGR!M22)</f>
        <v>1</v>
      </c>
      <c r="AG54" s="90" t="b">
        <f>OR(AND(NOT(AB54),AC54,AD54,AE54,AF54),AND(AND(AB54,AE54,AF54),NOT(AND(NOT(AC54),NOT(AD54)))),AND(AND(AB54,AC54,AD54),NOT(AND(NOT(AE54),NOT(AF54)))))</f>
        <v>1</v>
      </c>
      <c r="AH54" s="90" t="s">
        <v>199</v>
      </c>
      <c r="AI54" s="131"/>
      <c r="AJ54" s="131"/>
      <c r="AK54" s="131"/>
      <c r="AL54" s="218"/>
      <c r="AM54" s="113"/>
      <c r="AN54" s="131"/>
      <c r="AO54" s="131"/>
      <c r="AP54" s="131"/>
      <c r="AQ54" s="131"/>
      <c r="AR54" s="131"/>
      <c r="AS54" s="131"/>
      <c r="AT54" s="131"/>
      <c r="AU54" s="131"/>
      <c r="AV54" s="131"/>
    </row>
    <row r="55" spans="8:48" ht="12.75" customHeight="1" hidden="1">
      <c r="H55" s="90" t="b">
        <f>ISBLANK('vcai-SUPERIOR'!G36)</f>
        <v>1</v>
      </c>
      <c r="I55" s="90" t="b">
        <f>ISBLANK('vcai-SUPERIOR'!H36)</f>
        <v>1</v>
      </c>
      <c r="J55" s="90" t="b">
        <f>ISBLANK('vcai-SUPERIOR'!I36)</f>
        <v>1</v>
      </c>
      <c r="K55" s="90" t="b">
        <f>ISBLANK('vcai-SUPERIOR'!J36)</f>
        <v>1</v>
      </c>
      <c r="L55" s="90" t="b">
        <f>ISBLANK('vcai-SUPERIOR'!K36)</f>
        <v>1</v>
      </c>
      <c r="M55" s="90" t="b">
        <f t="shared" si="2"/>
        <v>1</v>
      </c>
      <c r="N55" s="90" t="s">
        <v>215</v>
      </c>
      <c r="P55" s="90" t="b">
        <f>ISBLANK('APOR.DEST.'!H28)</f>
        <v>1</v>
      </c>
      <c r="Q55" s="90" t="b">
        <f>ISBLANK('APOR.DEST.'!I28)</f>
        <v>1</v>
      </c>
      <c r="R55" s="90" t="b">
        <f>ISBLANK('APOR.DEST.'!J28)</f>
        <v>1</v>
      </c>
      <c r="S55" s="90" t="b">
        <f t="shared" si="3"/>
        <v>1</v>
      </c>
      <c r="T55" s="229" t="s">
        <v>259</v>
      </c>
      <c r="W55" s="218"/>
      <c r="X55" s="72"/>
      <c r="Y55" s="231"/>
      <c r="Z55" s="231"/>
      <c r="AA55" s="72"/>
      <c r="AB55" s="90" t="b">
        <f>ISBLANK(VCCOGR!I26)</f>
        <v>1</v>
      </c>
      <c r="AC55" s="90" t="b">
        <f>ISBLANK(VCCOGR!J26)</f>
        <v>1</v>
      </c>
      <c r="AD55" s="90" t="b">
        <f>ISBLANK(VCCOGR!K26)</f>
        <v>1</v>
      </c>
      <c r="AE55" s="90" t="b">
        <f>ISBLANK(VCCOGR!L26)</f>
        <v>1</v>
      </c>
      <c r="AF55" s="90" t="b">
        <f>ISBLANK(VCCOGR!M26)</f>
        <v>1</v>
      </c>
      <c r="AG55" s="90" t="b">
        <f>OR(AND(NOT(AB55),AC55,AD55,AE55,AF55),AND(AND(AB55,AE55,AF55),NOT(AND(NOT(AC55),NOT(AD55)))),AND(AND(AB55,AC55,AD55),NOT(AND(NOT(AE55),NOT(AF55)))))</f>
        <v>1</v>
      </c>
      <c r="AH55" s="90" t="s">
        <v>200</v>
      </c>
      <c r="AI55" s="131"/>
      <c r="AJ55" s="131"/>
      <c r="AK55" s="131"/>
      <c r="AL55" s="113"/>
      <c r="AM55" s="113"/>
      <c r="AN55" s="131"/>
      <c r="AO55" s="131"/>
      <c r="AP55" s="131"/>
      <c r="AQ55" s="131"/>
      <c r="AR55" s="131"/>
      <c r="AS55" s="131"/>
      <c r="AT55" s="131"/>
      <c r="AU55" s="131"/>
      <c r="AV55" s="131"/>
    </row>
    <row r="56" spans="8:48" ht="12.75" customHeight="1" hidden="1">
      <c r="H56" s="90" t="b">
        <f>ISBLANK('vcai-SUPERIOR'!G37)</f>
        <v>1</v>
      </c>
      <c r="I56" s="90" t="b">
        <f>ISBLANK('vcai-SUPERIOR'!H37)</f>
        <v>1</v>
      </c>
      <c r="J56" s="90" t="b">
        <f>ISBLANK('vcai-SUPERIOR'!I37)</f>
        <v>1</v>
      </c>
      <c r="K56" s="90" t="b">
        <f>ISBLANK('vcai-SUPERIOR'!J37)</f>
        <v>1</v>
      </c>
      <c r="L56" s="90" t="b">
        <f>ISBLANK('vcai-SUPERIOR'!K37)</f>
        <v>1</v>
      </c>
      <c r="M56" s="90" t="b">
        <f t="shared" si="2"/>
        <v>1</v>
      </c>
      <c r="N56" s="90" t="s">
        <v>216</v>
      </c>
      <c r="P56" s="90" t="b">
        <f>ISBLANK('APOR.DEST.'!H29)</f>
        <v>1</v>
      </c>
      <c r="Q56" s="90" t="b">
        <f>ISBLANK('APOR.DEST.'!I29)</f>
        <v>1</v>
      </c>
      <c r="R56" s="90" t="b">
        <f>ISBLANK('APOR.DEST.'!J29)</f>
        <v>1</v>
      </c>
      <c r="S56" s="90" t="b">
        <f t="shared" si="3"/>
        <v>1</v>
      </c>
      <c r="T56" s="229" t="s">
        <v>260</v>
      </c>
      <c r="W56" s="218"/>
      <c r="X56" s="219"/>
      <c r="Y56" s="231"/>
      <c r="Z56" s="231"/>
      <c r="AA56" s="72"/>
      <c r="AB56" s="90" t="b">
        <f>ISBLANK(VCCOGR!I30)</f>
        <v>1</v>
      </c>
      <c r="AC56" s="90" t="b">
        <f>ISBLANK(VCCOGR!J30)</f>
        <v>1</v>
      </c>
      <c r="AD56" s="90" t="b">
        <f>ISBLANK(VCCOGR!K30)</f>
        <v>1</v>
      </c>
      <c r="AE56" s="90" t="b">
        <f>ISBLANK(VCCOGR!L30)</f>
        <v>1</v>
      </c>
      <c r="AF56" s="90" t="b">
        <f>ISBLANK(VCCOGR!M30)</f>
        <v>1</v>
      </c>
      <c r="AG56" s="90" t="b">
        <f>OR(AND(NOT(AB56),AC56,AD56,AE56,AF56),AND(AND(AB56,AE56,AF56),NOT(AND(NOT(AC56),NOT(AD56)))),AND(AND(AB56,AC56,AD56),NOT(AND(NOT(AE56),NOT(AF56)))))</f>
        <v>1</v>
      </c>
      <c r="AH56" s="90" t="s">
        <v>196</v>
      </c>
      <c r="AI56" s="131"/>
      <c r="AJ56" s="131"/>
      <c r="AK56" s="131"/>
      <c r="AL56" s="218"/>
      <c r="AM56" s="113"/>
      <c r="AN56" s="131"/>
      <c r="AO56" s="131"/>
      <c r="AP56" s="131"/>
      <c r="AQ56" s="131"/>
      <c r="AR56" s="131"/>
      <c r="AS56" s="131"/>
      <c r="AT56" s="131"/>
      <c r="AU56" s="131"/>
      <c r="AV56" s="131"/>
    </row>
    <row r="57" spans="16:48" ht="12.75" customHeight="1" hidden="1">
      <c r="P57" s="90" t="b">
        <f>ISBLANK('APOR.DEST.'!H30)</f>
        <v>1</v>
      </c>
      <c r="Q57" s="90" t="b">
        <f>ISBLANK('APOR.DEST.'!I30)</f>
        <v>1</v>
      </c>
      <c r="R57" s="90" t="b">
        <f>ISBLANK('APOR.DEST.'!J30)</f>
        <v>1</v>
      </c>
      <c r="S57" s="90" t="b">
        <f t="shared" si="3"/>
        <v>1</v>
      </c>
      <c r="T57" s="229" t="s">
        <v>261</v>
      </c>
      <c r="W57" s="218"/>
      <c r="X57" s="72"/>
      <c r="Y57" s="231"/>
      <c r="Z57" s="231"/>
      <c r="AA57" s="72"/>
      <c r="AI57" s="131"/>
      <c r="AJ57" s="131"/>
      <c r="AK57" s="131"/>
      <c r="AL57" s="113"/>
      <c r="AM57" s="113"/>
      <c r="AN57" s="131"/>
      <c r="AO57" s="131"/>
      <c r="AP57" s="131"/>
      <c r="AQ57" s="131"/>
      <c r="AR57" s="131"/>
      <c r="AS57" s="131"/>
      <c r="AT57" s="131"/>
      <c r="AU57" s="131"/>
      <c r="AV57" s="131"/>
    </row>
    <row r="58" spans="16:48" ht="12.75" customHeight="1" hidden="1">
      <c r="P58" s="90" t="b">
        <f>ISBLANK('APOR.DEST.'!H31)</f>
        <v>1</v>
      </c>
      <c r="Q58" s="90" t="b">
        <f>ISBLANK('APOR.DEST.'!I31)</f>
        <v>1</v>
      </c>
      <c r="R58" s="90" t="b">
        <f>ISBLANK('APOR.DEST.'!J31)</f>
        <v>1</v>
      </c>
      <c r="S58" s="90" t="b">
        <f t="shared" si="3"/>
        <v>1</v>
      </c>
      <c r="T58" s="229" t="s">
        <v>262</v>
      </c>
      <c r="W58" s="218"/>
      <c r="X58" s="219"/>
      <c r="Y58" s="231"/>
      <c r="Z58" s="231"/>
      <c r="AA58" s="72"/>
      <c r="AI58" s="131"/>
      <c r="AJ58" s="131"/>
      <c r="AK58" s="131"/>
      <c r="AL58" s="218"/>
      <c r="AM58" s="113"/>
      <c r="AN58" s="131"/>
      <c r="AO58" s="131"/>
      <c r="AP58" s="131"/>
      <c r="AQ58" s="131"/>
      <c r="AR58" s="131"/>
      <c r="AS58" s="131"/>
      <c r="AT58" s="131"/>
      <c r="AU58" s="131"/>
      <c r="AV58" s="131"/>
    </row>
    <row r="59" spans="8:48" ht="12.75" customHeight="1" hidden="1">
      <c r="H59" s="90" t="b">
        <f>ISBLANK('vcai-3°EVALUADOR'!G15)</f>
        <v>1</v>
      </c>
      <c r="I59" s="90" t="b">
        <f>ISBLANK('vcai-3°EVALUADOR'!H15)</f>
        <v>1</v>
      </c>
      <c r="J59" s="90" t="b">
        <f>ISBLANK('vcai-3°EVALUADOR'!I15)</f>
        <v>1</v>
      </c>
      <c r="K59" s="90" t="b">
        <f>ISBLANK('vcai-3°EVALUADOR'!J15)</f>
        <v>1</v>
      </c>
      <c r="L59" s="90" t="b">
        <f>ISBLANK('vcai-3°EVALUADOR'!K15)</f>
        <v>1</v>
      </c>
      <c r="M59" s="90" t="b">
        <f aca="true" t="shared" si="4" ref="M59:M74">OR(AND(NOT(H59),I59,J59,K59,L59),AND(AND(H59,K59,L59),NOT(AND(NOT(I59),NOT(J59)))),AND(AND(H59,I59,J59),NOT(AND(NOT(K59),NOT(L59)))))</f>
        <v>1</v>
      </c>
      <c r="N59" s="90" t="s">
        <v>224</v>
      </c>
      <c r="P59" s="90" t="b">
        <f>ISBLANK('APOR.DEST.'!H32)</f>
        <v>1</v>
      </c>
      <c r="Q59" s="90" t="b">
        <f>ISBLANK('APOR.DEST.'!I32)</f>
        <v>1</v>
      </c>
      <c r="R59" s="90" t="b">
        <f>ISBLANK('APOR.DEST.'!J32)</f>
        <v>1</v>
      </c>
      <c r="S59" s="90" t="b">
        <f t="shared" si="3"/>
        <v>1</v>
      </c>
      <c r="T59" s="229" t="s">
        <v>263</v>
      </c>
      <c r="W59" s="218"/>
      <c r="X59" s="72"/>
      <c r="Y59" s="231"/>
      <c r="Z59" s="231"/>
      <c r="AA59" s="72"/>
      <c r="AI59" s="131"/>
      <c r="AJ59" s="131"/>
      <c r="AK59" s="131"/>
      <c r="AL59" s="113"/>
      <c r="AM59" s="113"/>
      <c r="AN59" s="131"/>
      <c r="AO59" s="131"/>
      <c r="AP59" s="131"/>
      <c r="AQ59" s="131"/>
      <c r="AR59" s="131"/>
      <c r="AS59" s="131"/>
      <c r="AT59" s="131"/>
      <c r="AU59" s="131"/>
      <c r="AV59" s="131"/>
    </row>
    <row r="60" spans="8:48" ht="12.75" customHeight="1" hidden="1">
      <c r="H60" s="90" t="b">
        <f>ISBLANK('vcai-3°EVALUADOR'!G16)</f>
        <v>1</v>
      </c>
      <c r="I60" s="90" t="b">
        <f>ISBLANK('vcai-3°EVALUADOR'!H16)</f>
        <v>1</v>
      </c>
      <c r="J60" s="90" t="b">
        <f>ISBLANK('vcai-3°EVALUADOR'!I16)</f>
        <v>1</v>
      </c>
      <c r="K60" s="90" t="b">
        <f>ISBLANK('vcai-3°EVALUADOR'!J16)</f>
        <v>1</v>
      </c>
      <c r="L60" s="90" t="b">
        <f>ISBLANK('vcai-3°EVALUADOR'!K16)</f>
        <v>1</v>
      </c>
      <c r="M60" s="90" t="b">
        <f t="shared" si="4"/>
        <v>1</v>
      </c>
      <c r="N60" s="90" t="s">
        <v>225</v>
      </c>
      <c r="P60" s="90" t="b">
        <f>ISBLANK('APOR.DEST.'!H33)</f>
        <v>1</v>
      </c>
      <c r="Q60" s="90" t="b">
        <f>ISBLANK('APOR.DEST.'!I33)</f>
        <v>1</v>
      </c>
      <c r="R60" s="90" t="b">
        <f>ISBLANK('APOR.DEST.'!J33)</f>
        <v>1</v>
      </c>
      <c r="S60" s="90" t="b">
        <f t="shared" si="3"/>
        <v>1</v>
      </c>
      <c r="T60" s="229" t="s">
        <v>264</v>
      </c>
      <c r="W60" s="218"/>
      <c r="X60" s="219"/>
      <c r="Y60" s="231"/>
      <c r="Z60" s="231"/>
      <c r="AA60" s="72"/>
      <c r="AI60" s="131"/>
      <c r="AJ60" s="131"/>
      <c r="AK60" s="131"/>
      <c r="AL60" s="218"/>
      <c r="AM60" s="113"/>
      <c r="AN60" s="131"/>
      <c r="AO60" s="131"/>
      <c r="AP60" s="131"/>
      <c r="AQ60" s="131"/>
      <c r="AR60" s="131"/>
      <c r="AS60" s="131"/>
      <c r="AT60" s="131"/>
      <c r="AU60" s="131"/>
      <c r="AV60" s="131"/>
    </row>
    <row r="61" spans="8:48" ht="12.75" customHeight="1" hidden="1">
      <c r="H61" s="90" t="b">
        <f>ISBLANK('vcai-3°EVALUADOR'!G17)</f>
        <v>1</v>
      </c>
      <c r="I61" s="90" t="b">
        <f>ISBLANK('vcai-3°EVALUADOR'!H17)</f>
        <v>1</v>
      </c>
      <c r="J61" s="90" t="b">
        <f>ISBLANK('vcai-3°EVALUADOR'!I17)</f>
        <v>1</v>
      </c>
      <c r="K61" s="90" t="b">
        <f>ISBLANK('vcai-3°EVALUADOR'!J17)</f>
        <v>1</v>
      </c>
      <c r="L61" s="90" t="b">
        <f>ISBLANK('vcai-3°EVALUADOR'!K17)</f>
        <v>1</v>
      </c>
      <c r="M61" s="90" t="b">
        <f t="shared" si="4"/>
        <v>1</v>
      </c>
      <c r="N61" s="90" t="s">
        <v>226</v>
      </c>
      <c r="P61" s="90" t="b">
        <f>ISBLANK('APOR.DEST.'!H34)</f>
        <v>1</v>
      </c>
      <c r="Q61" s="90" t="b">
        <f>ISBLANK('APOR.DEST.'!I34)</f>
        <v>1</v>
      </c>
      <c r="R61" s="90" t="b">
        <f>ISBLANK('APOR.DEST.'!J34)</f>
        <v>1</v>
      </c>
      <c r="S61" s="90" t="b">
        <f t="shared" si="3"/>
        <v>1</v>
      </c>
      <c r="T61" s="229" t="s">
        <v>265</v>
      </c>
      <c r="W61" s="218"/>
      <c r="X61" s="72"/>
      <c r="Y61" s="231"/>
      <c r="Z61" s="231"/>
      <c r="AA61" s="72"/>
      <c r="AI61" s="131"/>
      <c r="AJ61" s="131"/>
      <c r="AK61" s="131"/>
      <c r="AL61" s="113"/>
      <c r="AM61" s="113"/>
      <c r="AN61" s="131"/>
      <c r="AO61" s="131"/>
      <c r="AP61" s="131"/>
      <c r="AQ61" s="131"/>
      <c r="AR61" s="131"/>
      <c r="AS61" s="131"/>
      <c r="AT61" s="131"/>
      <c r="AU61" s="131"/>
      <c r="AV61" s="131"/>
    </row>
    <row r="62" spans="8:48" ht="12.75" customHeight="1" hidden="1">
      <c r="H62" s="90" t="b">
        <f>ISBLANK('vcai-3°EVALUADOR'!G20)</f>
        <v>1</v>
      </c>
      <c r="I62" s="90" t="b">
        <f>ISBLANK('vcai-3°EVALUADOR'!H20)</f>
        <v>1</v>
      </c>
      <c r="J62" s="90" t="b">
        <f>ISBLANK('vcai-3°EVALUADOR'!I20)</f>
        <v>1</v>
      </c>
      <c r="K62" s="90" t="b">
        <f>ISBLANK('vcai-3°EVALUADOR'!J20)</f>
        <v>1</v>
      </c>
      <c r="L62" s="90" t="b">
        <f>ISBLANK('vcai-3°EVALUADOR'!K20)</f>
        <v>1</v>
      </c>
      <c r="M62" s="90" t="b">
        <f t="shared" si="4"/>
        <v>1</v>
      </c>
      <c r="N62" s="90" t="s">
        <v>227</v>
      </c>
      <c r="P62" s="90" t="b">
        <f>ISBLANK('APOR.DEST.'!H35)</f>
        <v>1</v>
      </c>
      <c r="Q62" s="90" t="b">
        <f>ISBLANK('APOR.DEST.'!I35)</f>
        <v>1</v>
      </c>
      <c r="R62" s="90" t="b">
        <f>ISBLANK('APOR.DEST.'!J35)</f>
        <v>1</v>
      </c>
      <c r="S62" s="90" t="b">
        <f t="shared" si="3"/>
        <v>1</v>
      </c>
      <c r="T62" s="229" t="s">
        <v>266</v>
      </c>
      <c r="W62" s="113"/>
      <c r="X62" s="217"/>
      <c r="Y62" s="231"/>
      <c r="Z62" s="231"/>
      <c r="AA62" s="72"/>
      <c r="AI62" s="131"/>
      <c r="AJ62" s="131"/>
      <c r="AK62" s="131"/>
      <c r="AL62" s="218"/>
      <c r="AM62" s="113"/>
      <c r="AN62" s="131"/>
      <c r="AO62" s="131"/>
      <c r="AP62" s="131"/>
      <c r="AQ62" s="131"/>
      <c r="AR62" s="131"/>
      <c r="AS62" s="131"/>
      <c r="AT62" s="131"/>
      <c r="AU62" s="131"/>
      <c r="AV62" s="131"/>
    </row>
    <row r="63" spans="8:48" ht="12.75" customHeight="1" hidden="1">
      <c r="H63" s="90" t="b">
        <f>ISBLANK('vcai-3°EVALUADOR'!G21)</f>
        <v>1</v>
      </c>
      <c r="I63" s="90" t="b">
        <f>ISBLANK('vcai-3°EVALUADOR'!H21)</f>
        <v>1</v>
      </c>
      <c r="J63" s="90" t="b">
        <f>ISBLANK('vcai-3°EVALUADOR'!I21)</f>
        <v>1</v>
      </c>
      <c r="K63" s="90" t="b">
        <f>ISBLANK('vcai-3°EVALUADOR'!J21)</f>
        <v>1</v>
      </c>
      <c r="L63" s="90" t="b">
        <f>ISBLANK('vcai-3°EVALUADOR'!K21)</f>
        <v>1</v>
      </c>
      <c r="M63" s="90" t="b">
        <f t="shared" si="4"/>
        <v>1</v>
      </c>
      <c r="N63" s="90" t="s">
        <v>228</v>
      </c>
      <c r="P63" s="90" t="b">
        <f>ISBLANK('APOR.DEST.'!H36)</f>
        <v>1</v>
      </c>
      <c r="Q63" s="90" t="b">
        <f>ISBLANK('APOR.DEST.'!I36)</f>
        <v>1</v>
      </c>
      <c r="R63" s="90" t="b">
        <f>ISBLANK('APOR.DEST.'!J36)</f>
        <v>1</v>
      </c>
      <c r="S63" s="90" t="b">
        <f t="shared" si="3"/>
        <v>1</v>
      </c>
      <c r="T63" s="229" t="s">
        <v>267</v>
      </c>
      <c r="W63" s="218"/>
      <c r="X63" s="72"/>
      <c r="Y63" s="231"/>
      <c r="Z63" s="231"/>
      <c r="AA63" s="72"/>
      <c r="AI63" s="131"/>
      <c r="AJ63" s="131"/>
      <c r="AK63" s="131"/>
      <c r="AL63" s="113"/>
      <c r="AM63" s="113"/>
      <c r="AN63" s="131"/>
      <c r="AO63" s="131"/>
      <c r="AP63" s="131"/>
      <c r="AQ63" s="131"/>
      <c r="AR63" s="131"/>
      <c r="AS63" s="131"/>
      <c r="AT63" s="131"/>
      <c r="AU63" s="131"/>
      <c r="AV63" s="131"/>
    </row>
    <row r="64" spans="8:48" ht="12.75" customHeight="1" hidden="1">
      <c r="H64" s="90" t="b">
        <f>ISBLANK('vcai-3°EVALUADOR'!G24)</f>
        <v>1</v>
      </c>
      <c r="I64" s="90" t="b">
        <f>ISBLANK('vcai-3°EVALUADOR'!H24)</f>
        <v>1</v>
      </c>
      <c r="J64" s="90" t="b">
        <f>ISBLANK('vcai-3°EVALUADOR'!I24)</f>
        <v>1</v>
      </c>
      <c r="K64" s="90" t="b">
        <f>ISBLANK('vcai-3°EVALUADOR'!J24)</f>
        <v>1</v>
      </c>
      <c r="L64" s="90" t="b">
        <f>ISBLANK('vcai-3°EVALUADOR'!K24)</f>
        <v>1</v>
      </c>
      <c r="M64" s="90" t="b">
        <f t="shared" si="4"/>
        <v>1</v>
      </c>
      <c r="N64" s="90" t="s">
        <v>229</v>
      </c>
      <c r="P64" s="90" t="b">
        <f>ISBLANK('APOR.DEST.'!H37)</f>
        <v>1</v>
      </c>
      <c r="Q64" s="90" t="b">
        <f>ISBLANK('APOR.DEST.'!I37)</f>
        <v>1</v>
      </c>
      <c r="R64" s="90" t="b">
        <f>ISBLANK('APOR.DEST.'!J37)</f>
        <v>1</v>
      </c>
      <c r="S64" s="90" t="b">
        <f t="shared" si="3"/>
        <v>1</v>
      </c>
      <c r="T64" s="229" t="s">
        <v>268</v>
      </c>
      <c r="W64" s="218"/>
      <c r="X64" s="219"/>
      <c r="Y64" s="231"/>
      <c r="Z64" s="231"/>
      <c r="AA64" s="72"/>
      <c r="AI64" s="131"/>
      <c r="AJ64" s="131"/>
      <c r="AK64" s="131"/>
      <c r="AL64" s="218"/>
      <c r="AM64" s="113"/>
      <c r="AN64" s="131"/>
      <c r="AO64" s="131"/>
      <c r="AP64" s="131"/>
      <c r="AQ64" s="131"/>
      <c r="AR64" s="131"/>
      <c r="AS64" s="131"/>
      <c r="AT64" s="131"/>
      <c r="AU64" s="131"/>
      <c r="AV64" s="131"/>
    </row>
    <row r="65" spans="8:48" ht="12.75" customHeight="1" hidden="1">
      <c r="H65" s="90" t="b">
        <f>ISBLANK('vcai-3°EVALUADOR'!G25)</f>
        <v>1</v>
      </c>
      <c r="I65" s="90" t="b">
        <f>ISBLANK('vcai-3°EVALUADOR'!H25)</f>
        <v>1</v>
      </c>
      <c r="J65" s="90" t="b">
        <f>ISBLANK('vcai-3°EVALUADOR'!I25)</f>
        <v>1</v>
      </c>
      <c r="K65" s="90" t="b">
        <f>ISBLANK('vcai-3°EVALUADOR'!J25)</f>
        <v>1</v>
      </c>
      <c r="L65" s="90" t="b">
        <f>ISBLANK('vcai-3°EVALUADOR'!K25)</f>
        <v>1</v>
      </c>
      <c r="M65" s="90" t="b">
        <f t="shared" si="4"/>
        <v>1</v>
      </c>
      <c r="N65" s="90" t="s">
        <v>230</v>
      </c>
      <c r="T65" s="229"/>
      <c r="W65" s="218"/>
      <c r="X65" s="72"/>
      <c r="Y65" s="231"/>
      <c r="Z65" s="231"/>
      <c r="AA65" s="72"/>
      <c r="AI65" s="131"/>
      <c r="AJ65" s="131"/>
      <c r="AK65" s="131"/>
      <c r="AL65" s="113"/>
      <c r="AM65" s="113"/>
      <c r="AN65" s="131"/>
      <c r="AO65" s="131"/>
      <c r="AP65" s="131"/>
      <c r="AQ65" s="131"/>
      <c r="AR65" s="131"/>
      <c r="AS65" s="131"/>
      <c r="AT65" s="131"/>
      <c r="AU65" s="131"/>
      <c r="AV65" s="131"/>
    </row>
    <row r="66" spans="8:48" ht="12.75" customHeight="1" hidden="1">
      <c r="H66" s="90" t="b">
        <f>ISBLANK('vcai-3°EVALUADOR'!G26)</f>
        <v>1</v>
      </c>
      <c r="I66" s="90" t="b">
        <f>ISBLANK('vcai-3°EVALUADOR'!H26)</f>
        <v>1</v>
      </c>
      <c r="J66" s="90" t="b">
        <f>ISBLANK('vcai-3°EVALUADOR'!I26)</f>
        <v>1</v>
      </c>
      <c r="K66" s="90" t="b">
        <f>ISBLANK('vcai-3°EVALUADOR'!J26)</f>
        <v>1</v>
      </c>
      <c r="L66" s="90" t="b">
        <f>ISBLANK('vcai-3°EVALUADOR'!K26)</f>
        <v>1</v>
      </c>
      <c r="M66" s="90" t="b">
        <f t="shared" si="4"/>
        <v>1</v>
      </c>
      <c r="N66" s="90" t="s">
        <v>231</v>
      </c>
      <c r="T66" s="229"/>
      <c r="W66" s="218"/>
      <c r="X66" s="219"/>
      <c r="Y66" s="231"/>
      <c r="Z66" s="231"/>
      <c r="AA66" s="72"/>
      <c r="AI66" s="131"/>
      <c r="AJ66" s="131"/>
      <c r="AK66" s="131"/>
      <c r="AL66" s="113"/>
      <c r="AM66" s="113"/>
      <c r="AN66" s="131"/>
      <c r="AO66" s="131"/>
      <c r="AP66" s="131"/>
      <c r="AQ66" s="131"/>
      <c r="AR66" s="131"/>
      <c r="AS66" s="131"/>
      <c r="AT66" s="131"/>
      <c r="AU66" s="131"/>
      <c r="AV66" s="131"/>
    </row>
    <row r="67" spans="8:48" ht="12.75" customHeight="1" hidden="1">
      <c r="H67" s="90" t="b">
        <f>ISBLANK('vcai-3°EVALUADOR'!G29)</f>
        <v>1</v>
      </c>
      <c r="I67" s="90" t="b">
        <f>ISBLANK('vcai-3°EVALUADOR'!H29)</f>
        <v>1</v>
      </c>
      <c r="J67" s="90" t="b">
        <f>ISBLANK('vcai-3°EVALUADOR'!I29)</f>
        <v>1</v>
      </c>
      <c r="K67" s="90" t="b">
        <f>ISBLANK('vcai-3°EVALUADOR'!J29)</f>
        <v>1</v>
      </c>
      <c r="L67" s="90" t="b">
        <f>ISBLANK('vcai-3°EVALUADOR'!K29)</f>
        <v>1</v>
      </c>
      <c r="M67" s="90" t="b">
        <f t="shared" si="4"/>
        <v>1</v>
      </c>
      <c r="N67" s="90" t="s">
        <v>232</v>
      </c>
      <c r="T67" s="229"/>
      <c r="W67" s="218"/>
      <c r="X67" s="72"/>
      <c r="Y67" s="231"/>
      <c r="Z67" s="231"/>
      <c r="AA67" s="72"/>
      <c r="AI67" s="131"/>
      <c r="AJ67" s="131"/>
      <c r="AK67" s="131"/>
      <c r="AL67" s="218"/>
      <c r="AM67" s="113"/>
      <c r="AN67" s="131"/>
      <c r="AO67" s="131"/>
      <c r="AP67" s="131"/>
      <c r="AQ67" s="131"/>
      <c r="AR67" s="131"/>
      <c r="AS67" s="131"/>
      <c r="AT67" s="131"/>
      <c r="AU67" s="131"/>
      <c r="AV67" s="131"/>
    </row>
    <row r="68" spans="8:48" ht="12.75" customHeight="1" hidden="1">
      <c r="H68" s="90" t="b">
        <f>ISBLANK('vcai-3°EVALUADOR'!G30)</f>
        <v>1</v>
      </c>
      <c r="I68" s="90" t="b">
        <f>ISBLANK('vcai-3°EVALUADOR'!H30)</f>
        <v>1</v>
      </c>
      <c r="J68" s="90" t="b">
        <f>ISBLANK('vcai-3°EVALUADOR'!I30)</f>
        <v>1</v>
      </c>
      <c r="K68" s="90" t="b">
        <f>ISBLANK('vcai-3°EVALUADOR'!J30)</f>
        <v>1</v>
      </c>
      <c r="L68" s="90" t="b">
        <f>ISBLANK('vcai-3°EVALUADOR'!K30)</f>
        <v>1</v>
      </c>
      <c r="M68" s="90" t="b">
        <f t="shared" si="4"/>
        <v>1</v>
      </c>
      <c r="N68" s="90" t="s">
        <v>233</v>
      </c>
      <c r="T68" s="229"/>
      <c r="W68" s="218"/>
      <c r="X68" s="219"/>
      <c r="Y68" s="231"/>
      <c r="Z68" s="231"/>
      <c r="AA68" s="72"/>
      <c r="AI68" s="131"/>
      <c r="AJ68" s="131"/>
      <c r="AK68" s="131"/>
      <c r="AL68" s="113"/>
      <c r="AM68" s="113"/>
      <c r="AN68" s="131"/>
      <c r="AO68" s="131"/>
      <c r="AP68" s="131"/>
      <c r="AQ68" s="131"/>
      <c r="AR68" s="131"/>
      <c r="AS68" s="131"/>
      <c r="AT68" s="131"/>
      <c r="AU68" s="131"/>
      <c r="AV68" s="131"/>
    </row>
    <row r="69" spans="8:48" ht="12.75" customHeight="1" hidden="1">
      <c r="H69" s="90" t="b">
        <f>ISBLANK('vcai-3°EVALUADOR'!G31)</f>
        <v>1</v>
      </c>
      <c r="I69" s="90" t="b">
        <f>ISBLANK('vcai-3°EVALUADOR'!H31)</f>
        <v>1</v>
      </c>
      <c r="J69" s="90" t="b">
        <f>ISBLANK('vcai-3°EVALUADOR'!I31)</f>
        <v>1</v>
      </c>
      <c r="K69" s="90" t="b">
        <f>ISBLANK('vcai-3°EVALUADOR'!J31)</f>
        <v>1</v>
      </c>
      <c r="L69" s="90" t="b">
        <f>ISBLANK('vcai-3°EVALUADOR'!K31)</f>
        <v>1</v>
      </c>
      <c r="M69" s="90" t="b">
        <f t="shared" si="4"/>
        <v>1</v>
      </c>
      <c r="N69" s="90" t="s">
        <v>234</v>
      </c>
      <c r="W69" s="218"/>
      <c r="X69" s="72"/>
      <c r="Y69" s="231"/>
      <c r="Z69" s="231"/>
      <c r="AA69" s="72"/>
      <c r="AI69" s="131"/>
      <c r="AJ69" s="131"/>
      <c r="AK69" s="131"/>
      <c r="AL69" s="218"/>
      <c r="AM69" s="113"/>
      <c r="AN69" s="131"/>
      <c r="AO69" s="131"/>
      <c r="AP69" s="131"/>
      <c r="AQ69" s="131"/>
      <c r="AR69" s="131"/>
      <c r="AS69" s="131"/>
      <c r="AT69" s="131"/>
      <c r="AU69" s="131"/>
      <c r="AV69" s="131"/>
    </row>
    <row r="70" spans="8:48" ht="12.75" customHeight="1" hidden="1">
      <c r="H70" s="90" t="b">
        <f>ISBLANK('vcai-3°EVALUADOR'!G32)</f>
        <v>1</v>
      </c>
      <c r="I70" s="90" t="b">
        <f>ISBLANK('vcai-3°EVALUADOR'!H32)</f>
        <v>1</v>
      </c>
      <c r="J70" s="90" t="b">
        <f>ISBLANK('vcai-3°EVALUADOR'!I32)</f>
        <v>1</v>
      </c>
      <c r="K70" s="90" t="b">
        <f>ISBLANK('vcai-3°EVALUADOR'!J32)</f>
        <v>1</v>
      </c>
      <c r="L70" s="90" t="b">
        <f>ISBLANK('vcai-3°EVALUADOR'!K32)</f>
        <v>1</v>
      </c>
      <c r="M70" s="90" t="b">
        <f t="shared" si="4"/>
        <v>1</v>
      </c>
      <c r="N70" s="90" t="s">
        <v>235</v>
      </c>
      <c r="W70" s="218"/>
      <c r="X70" s="219"/>
      <c r="Y70" s="231"/>
      <c r="Z70" s="231"/>
      <c r="AA70" s="72"/>
      <c r="AI70" s="131"/>
      <c r="AJ70" s="131"/>
      <c r="AK70" s="131"/>
      <c r="AL70" s="113"/>
      <c r="AM70" s="113"/>
      <c r="AN70" s="131"/>
      <c r="AO70" s="131"/>
      <c r="AP70" s="131"/>
      <c r="AQ70" s="131"/>
      <c r="AR70" s="131"/>
      <c r="AS70" s="131"/>
      <c r="AT70" s="131"/>
      <c r="AU70" s="131"/>
      <c r="AV70" s="131"/>
    </row>
    <row r="71" spans="8:48" ht="12.75" customHeight="1" hidden="1">
      <c r="H71" s="90" t="b">
        <f>ISBLANK('vcai-3°EVALUADOR'!G35)</f>
        <v>1</v>
      </c>
      <c r="I71" s="90" t="b">
        <f>ISBLANK('vcai-3°EVALUADOR'!H35)</f>
        <v>1</v>
      </c>
      <c r="J71" s="90" t="b">
        <f>ISBLANK('vcai-3°EVALUADOR'!I35)</f>
        <v>1</v>
      </c>
      <c r="K71" s="90" t="b">
        <f>ISBLANK('vcai-3°EVALUADOR'!J35)</f>
        <v>1</v>
      </c>
      <c r="L71" s="90" t="b">
        <f>ISBLANK('vcai-3°EVALUADOR'!K35)</f>
        <v>1</v>
      </c>
      <c r="M71" s="90" t="b">
        <f t="shared" si="4"/>
        <v>1</v>
      </c>
      <c r="N71" s="90" t="s">
        <v>236</v>
      </c>
      <c r="W71" s="218"/>
      <c r="X71" s="72"/>
      <c r="Y71" s="231"/>
      <c r="Z71" s="231"/>
      <c r="AA71" s="72"/>
      <c r="AI71" s="131"/>
      <c r="AJ71" s="131"/>
      <c r="AK71" s="131"/>
      <c r="AL71" s="218"/>
      <c r="AM71" s="113"/>
      <c r="AN71" s="131"/>
      <c r="AO71" s="131"/>
      <c r="AP71" s="131"/>
      <c r="AQ71" s="131"/>
      <c r="AR71" s="131"/>
      <c r="AS71" s="131"/>
      <c r="AT71" s="131"/>
      <c r="AU71" s="131"/>
      <c r="AV71" s="131"/>
    </row>
    <row r="72" spans="8:48" ht="12.75" customHeight="1" hidden="1">
      <c r="H72" s="90" t="b">
        <f>ISBLANK('vcai-3°EVALUADOR'!G36)</f>
        <v>1</v>
      </c>
      <c r="I72" s="90" t="b">
        <f>ISBLANK('vcai-3°EVALUADOR'!H36)</f>
        <v>1</v>
      </c>
      <c r="J72" s="90" t="b">
        <f>ISBLANK('vcai-3°EVALUADOR'!I36)</f>
        <v>1</v>
      </c>
      <c r="K72" s="90" t="b">
        <f>ISBLANK('vcai-3°EVALUADOR'!J36)</f>
        <v>1</v>
      </c>
      <c r="L72" s="90" t="b">
        <f>ISBLANK('vcai-3°EVALUADOR'!K36)</f>
        <v>1</v>
      </c>
      <c r="M72" s="90" t="b">
        <f t="shared" si="4"/>
        <v>1</v>
      </c>
      <c r="N72" s="90" t="s">
        <v>237</v>
      </c>
      <c r="W72" s="113"/>
      <c r="X72" s="217"/>
      <c r="Y72" s="231"/>
      <c r="Z72" s="231"/>
      <c r="AA72" s="72"/>
      <c r="AI72" s="131"/>
      <c r="AJ72" s="131"/>
      <c r="AK72" s="131"/>
      <c r="AL72" s="113"/>
      <c r="AM72" s="113"/>
      <c r="AN72" s="131"/>
      <c r="AO72" s="131"/>
      <c r="AP72" s="131"/>
      <c r="AQ72" s="131"/>
      <c r="AR72" s="131"/>
      <c r="AS72" s="131"/>
      <c r="AT72" s="131"/>
      <c r="AU72" s="131"/>
      <c r="AV72" s="131"/>
    </row>
    <row r="73" spans="8:48" ht="12.75" customHeight="1" hidden="1">
      <c r="H73" s="90" t="b">
        <f>ISBLANK('vcai-3°EVALUADOR'!G37)</f>
        <v>1</v>
      </c>
      <c r="I73" s="90" t="b">
        <f>ISBLANK('vcai-3°EVALUADOR'!H37)</f>
        <v>1</v>
      </c>
      <c r="J73" s="90" t="b">
        <f>ISBLANK('vcai-3°EVALUADOR'!I37)</f>
        <v>1</v>
      </c>
      <c r="K73" s="90" t="b">
        <f>ISBLANK('vcai-3°EVALUADOR'!J37)</f>
        <v>1</v>
      </c>
      <c r="L73" s="90" t="b">
        <f>ISBLANK('vcai-3°EVALUADOR'!K37)</f>
        <v>1</v>
      </c>
      <c r="M73" s="90" t="b">
        <f t="shared" si="4"/>
        <v>1</v>
      </c>
      <c r="N73" s="90" t="s">
        <v>238</v>
      </c>
      <c r="W73" s="218"/>
      <c r="X73" s="72"/>
      <c r="Y73" s="231"/>
      <c r="Z73" s="231"/>
      <c r="AA73" s="72"/>
      <c r="AB73" s="123"/>
      <c r="AI73" s="131"/>
      <c r="AJ73" s="131"/>
      <c r="AK73" s="131"/>
      <c r="AL73" s="113"/>
      <c r="AM73" s="113"/>
      <c r="AN73" s="131"/>
      <c r="AO73" s="131"/>
      <c r="AP73" s="131"/>
      <c r="AQ73" s="131"/>
      <c r="AR73" s="131"/>
      <c r="AS73" s="131"/>
      <c r="AT73" s="131"/>
      <c r="AU73" s="131"/>
      <c r="AV73" s="131"/>
    </row>
    <row r="74" spans="8:48" ht="12.75" customHeight="1" hidden="1">
      <c r="H74" s="90" t="b">
        <f>ISBLANK('vcai-3°EVALUADOR'!G38)</f>
        <v>1</v>
      </c>
      <c r="I74" s="90" t="b">
        <f>ISBLANK('vcai-3°EVALUADOR'!H38)</f>
        <v>1</v>
      </c>
      <c r="J74" s="90" t="b">
        <f>ISBLANK('vcai-3°EVALUADOR'!I38)</f>
        <v>1</v>
      </c>
      <c r="K74" s="90" t="b">
        <f>ISBLANK('vcai-3°EVALUADOR'!J38)</f>
        <v>1</v>
      </c>
      <c r="L74" s="90" t="b">
        <f>ISBLANK('vcai-3°EVALUADOR'!K38)</f>
        <v>1</v>
      </c>
      <c r="M74" s="90" t="b">
        <f t="shared" si="4"/>
        <v>1</v>
      </c>
      <c r="N74" s="90" t="s">
        <v>239</v>
      </c>
      <c r="W74" s="218"/>
      <c r="X74" s="219"/>
      <c r="Y74" s="231"/>
      <c r="Z74" s="231"/>
      <c r="AA74" s="72"/>
      <c r="AB74" s="226"/>
      <c r="AI74" s="131"/>
      <c r="AJ74" s="131"/>
      <c r="AK74" s="131"/>
      <c r="AL74" s="218"/>
      <c r="AM74" s="113"/>
      <c r="AN74" s="131"/>
      <c r="AO74" s="131"/>
      <c r="AP74" s="131"/>
      <c r="AQ74" s="131"/>
      <c r="AR74" s="131"/>
      <c r="AS74" s="131"/>
      <c r="AT74" s="131"/>
      <c r="AU74" s="131"/>
      <c r="AV74" s="131"/>
    </row>
    <row r="75" spans="23:48" ht="12.75" customHeight="1" hidden="1">
      <c r="W75" s="218"/>
      <c r="X75" s="72"/>
      <c r="Y75" s="231"/>
      <c r="Z75" s="231"/>
      <c r="AA75" s="72"/>
      <c r="AB75" s="123"/>
      <c r="AI75" s="131"/>
      <c r="AJ75" s="131"/>
      <c r="AK75" s="131"/>
      <c r="AL75" s="113"/>
      <c r="AM75" s="113"/>
      <c r="AN75" s="131"/>
      <c r="AO75" s="131"/>
      <c r="AP75" s="131"/>
      <c r="AQ75" s="131"/>
      <c r="AR75" s="131"/>
      <c r="AS75" s="131"/>
      <c r="AT75" s="131"/>
      <c r="AU75" s="131"/>
      <c r="AV75" s="131"/>
    </row>
    <row r="76" spans="23:48" ht="12.75" customHeight="1" hidden="1">
      <c r="W76" s="218"/>
      <c r="X76" s="219"/>
      <c r="Y76" s="231"/>
      <c r="Z76" s="231"/>
      <c r="AA76" s="72"/>
      <c r="AB76" s="123"/>
      <c r="AI76" s="131"/>
      <c r="AJ76" s="131"/>
      <c r="AK76" s="131"/>
      <c r="AL76" s="131"/>
      <c r="AM76" s="218"/>
      <c r="AN76" s="131"/>
      <c r="AO76" s="131"/>
      <c r="AP76" s="131"/>
      <c r="AQ76" s="131"/>
      <c r="AR76" s="131"/>
      <c r="AS76" s="131"/>
      <c r="AT76" s="131"/>
      <c r="AU76" s="131"/>
      <c r="AV76" s="131"/>
    </row>
    <row r="77" spans="8:48" ht="12.75" customHeight="1" hidden="1">
      <c r="H77" s="90" t="b">
        <f>ISBLANK('vcai-AUTO'!H16)</f>
        <v>1</v>
      </c>
      <c r="I77" s="90" t="b">
        <f>ISBLANK('vcai-AUTO'!I16)</f>
        <v>1</v>
      </c>
      <c r="J77" s="90" t="b">
        <f>ISBLANK('vcai-AUTO'!J16)</f>
        <v>1</v>
      </c>
      <c r="K77" s="90" t="b">
        <f>ISBLANK('vcai-AUTO'!K16)</f>
        <v>1</v>
      </c>
      <c r="L77" s="90" t="b">
        <f aca="true" t="shared" si="5" ref="L77:L92">OR(AND(AND(H77,I77),NOT(AND(NOT(J77),NOT(K77)))),AND(AND(J77,K77),NOT(AND(NOT(H77),NOT(I77)))))</f>
        <v>1</v>
      </c>
      <c r="M77" s="90" t="s">
        <v>240</v>
      </c>
      <c r="W77" s="218"/>
      <c r="X77" s="72"/>
      <c r="Y77" s="231"/>
      <c r="Z77" s="231"/>
      <c r="AA77" s="72"/>
      <c r="AB77" s="226"/>
      <c r="AI77" s="131"/>
      <c r="AJ77" s="131"/>
      <c r="AK77" s="131"/>
      <c r="AL77" s="131"/>
      <c r="AM77" s="218"/>
      <c r="AN77" s="131"/>
      <c r="AO77" s="131"/>
      <c r="AP77" s="131"/>
      <c r="AQ77" s="131"/>
      <c r="AR77" s="131"/>
      <c r="AS77" s="131"/>
      <c r="AT77" s="131"/>
      <c r="AU77" s="131"/>
      <c r="AV77" s="131"/>
    </row>
    <row r="78" spans="8:48" ht="12.75" customHeight="1" hidden="1">
      <c r="H78" s="90" t="b">
        <f>ISBLANK('vcai-AUTO'!H17)</f>
        <v>1</v>
      </c>
      <c r="I78" s="90" t="b">
        <f>ISBLANK('vcai-AUTO'!I17)</f>
        <v>1</v>
      </c>
      <c r="J78" s="90" t="b">
        <f>ISBLANK('vcai-AUTO'!J17)</f>
        <v>1</v>
      </c>
      <c r="K78" s="90" t="b">
        <f>ISBLANK('vcai-AUTO'!K17)</f>
        <v>1</v>
      </c>
      <c r="L78" s="90" t="b">
        <f t="shared" si="5"/>
        <v>1</v>
      </c>
      <c r="M78" s="90" t="s">
        <v>241</v>
      </c>
      <c r="W78" s="218"/>
      <c r="X78" s="219"/>
      <c r="Y78" s="231"/>
      <c r="Z78" s="231"/>
      <c r="AA78" s="72"/>
      <c r="AB78" s="123"/>
      <c r="AI78" s="131"/>
      <c r="AJ78" s="131"/>
      <c r="AK78" s="131"/>
      <c r="AL78" s="131"/>
      <c r="AM78" s="218"/>
      <c r="AN78" s="131"/>
      <c r="AO78" s="131"/>
      <c r="AP78" s="131"/>
      <c r="AQ78" s="131"/>
      <c r="AR78" s="131"/>
      <c r="AS78" s="131"/>
      <c r="AT78" s="131"/>
      <c r="AU78" s="131"/>
      <c r="AV78" s="131"/>
    </row>
    <row r="79" spans="8:48" ht="12.75" customHeight="1" hidden="1">
      <c r="H79" s="90" t="b">
        <f>ISBLANK('vcai-AUTO'!H18)</f>
        <v>1</v>
      </c>
      <c r="I79" s="90" t="b">
        <f>ISBLANK('vcai-AUTO'!I18)</f>
        <v>1</v>
      </c>
      <c r="J79" s="90" t="b">
        <f>ISBLANK('vcai-AUTO'!J18)</f>
        <v>1</v>
      </c>
      <c r="K79" s="90" t="b">
        <f>ISBLANK('vcai-AUTO'!K18)</f>
        <v>1</v>
      </c>
      <c r="L79" s="90" t="b">
        <f t="shared" si="5"/>
        <v>1</v>
      </c>
      <c r="M79" s="90" t="s">
        <v>242</v>
      </c>
      <c r="W79" s="218"/>
      <c r="X79" s="72"/>
      <c r="Y79" s="231"/>
      <c r="Z79" s="231"/>
      <c r="AA79" s="72"/>
      <c r="AB79" s="123"/>
      <c r="AI79" s="131"/>
      <c r="AJ79" s="131"/>
      <c r="AK79" s="131"/>
      <c r="AL79" s="131"/>
      <c r="AM79" s="218"/>
      <c r="AN79" s="131"/>
      <c r="AO79" s="131"/>
      <c r="AP79" s="131"/>
      <c r="AQ79" s="131"/>
      <c r="AR79" s="131"/>
      <c r="AS79" s="131"/>
      <c r="AT79" s="131"/>
      <c r="AU79" s="131"/>
      <c r="AV79" s="131"/>
    </row>
    <row r="80" spans="8:48" ht="12.75" customHeight="1" hidden="1">
      <c r="H80" s="90" t="b">
        <f>ISBLANK('vcai-AUTO'!H22)</f>
        <v>1</v>
      </c>
      <c r="I80" s="90" t="b">
        <f>ISBLANK('vcai-AUTO'!I22)</f>
        <v>1</v>
      </c>
      <c r="J80" s="90" t="b">
        <f>ISBLANK('vcai-AUTO'!J22)</f>
        <v>1</v>
      </c>
      <c r="K80" s="90" t="b">
        <f>ISBLANK('vcai-AUTO'!K22)</f>
        <v>1</v>
      </c>
      <c r="L80" s="90" t="b">
        <f t="shared" si="5"/>
        <v>1</v>
      </c>
      <c r="M80" s="90" t="s">
        <v>243</v>
      </c>
      <c r="W80" s="218"/>
      <c r="X80" s="219"/>
      <c r="Y80" s="231"/>
      <c r="Z80" s="231"/>
      <c r="AA80" s="72"/>
      <c r="AB80" s="226"/>
      <c r="AI80" s="131"/>
      <c r="AJ80" s="131"/>
      <c r="AK80" s="131"/>
      <c r="AL80" s="131"/>
      <c r="AM80" s="218"/>
      <c r="AN80" s="131"/>
      <c r="AO80" s="131"/>
      <c r="AP80" s="131"/>
      <c r="AQ80" s="131"/>
      <c r="AR80" s="131"/>
      <c r="AS80" s="131"/>
      <c r="AT80" s="131"/>
      <c r="AU80" s="131"/>
      <c r="AV80" s="131"/>
    </row>
    <row r="81" spans="8:48" ht="12.75" customHeight="1" hidden="1">
      <c r="H81" s="90" t="b">
        <f>ISBLANK('vcai-AUTO'!H23)</f>
        <v>1</v>
      </c>
      <c r="I81" s="90" t="b">
        <f>ISBLANK('vcai-AUTO'!I23)</f>
        <v>1</v>
      </c>
      <c r="J81" s="90" t="b">
        <f>ISBLANK('vcai-AUTO'!J23)</f>
        <v>1</v>
      </c>
      <c r="K81" s="90" t="b">
        <f>ISBLANK('vcai-AUTO'!K23)</f>
        <v>1</v>
      </c>
      <c r="L81" s="90" t="b">
        <f t="shared" si="5"/>
        <v>1</v>
      </c>
      <c r="M81" s="90" t="s">
        <v>244</v>
      </c>
      <c r="W81" s="218"/>
      <c r="X81" s="72"/>
      <c r="Y81" s="231"/>
      <c r="Z81" s="231"/>
      <c r="AA81" s="72"/>
      <c r="AB81" s="123"/>
      <c r="AI81" s="131"/>
      <c r="AJ81" s="131"/>
      <c r="AK81" s="131"/>
      <c r="AL81" s="131"/>
      <c r="AM81" s="218"/>
      <c r="AN81" s="131"/>
      <c r="AO81" s="131"/>
      <c r="AP81" s="131"/>
      <c r="AQ81" s="131"/>
      <c r="AR81" s="131"/>
      <c r="AS81" s="131"/>
      <c r="AT81" s="131"/>
      <c r="AU81" s="131"/>
      <c r="AV81" s="131"/>
    </row>
    <row r="82" spans="8:48" ht="12.75" customHeight="1" hidden="1">
      <c r="H82" s="90" t="b">
        <f>ISBLANK('vcai-AUTO'!H27)</f>
        <v>1</v>
      </c>
      <c r="I82" s="90" t="b">
        <f>ISBLANK('vcai-AUTO'!I27)</f>
        <v>1</v>
      </c>
      <c r="J82" s="90" t="b">
        <f>ISBLANK('vcai-AUTO'!J27)</f>
        <v>1</v>
      </c>
      <c r="K82" s="90" t="b">
        <f>ISBLANK('vcai-AUTO'!K27)</f>
        <v>1</v>
      </c>
      <c r="L82" s="90" t="b">
        <f t="shared" si="5"/>
        <v>1</v>
      </c>
      <c r="M82" s="90" t="s">
        <v>245</v>
      </c>
      <c r="W82" s="113"/>
      <c r="X82" s="217"/>
      <c r="Y82" s="231"/>
      <c r="Z82" s="231"/>
      <c r="AA82" s="72"/>
      <c r="AB82" s="123"/>
      <c r="AI82" s="131"/>
      <c r="AJ82" s="131"/>
      <c r="AK82" s="131"/>
      <c r="AL82" s="131"/>
      <c r="AM82" s="218"/>
      <c r="AN82" s="131"/>
      <c r="AO82" s="131"/>
      <c r="AP82" s="131"/>
      <c r="AQ82" s="131"/>
      <c r="AR82" s="131"/>
      <c r="AS82" s="131"/>
      <c r="AT82" s="131"/>
      <c r="AU82" s="131"/>
      <c r="AV82" s="131"/>
    </row>
    <row r="83" spans="8:48" ht="12.75" customHeight="1" hidden="1">
      <c r="H83" s="90" t="b">
        <f>ISBLANK('vcai-AUTO'!H28)</f>
        <v>1</v>
      </c>
      <c r="I83" s="90" t="b">
        <f>ISBLANK('vcai-AUTO'!I28)</f>
        <v>1</v>
      </c>
      <c r="J83" s="90" t="b">
        <f>ISBLANK('vcai-AUTO'!J28)</f>
        <v>1</v>
      </c>
      <c r="K83" s="90" t="b">
        <f>ISBLANK('vcai-AUTO'!K28)</f>
        <v>1</v>
      </c>
      <c r="L83" s="90" t="b">
        <f t="shared" si="5"/>
        <v>1</v>
      </c>
      <c r="M83" s="90" t="s">
        <v>246</v>
      </c>
      <c r="W83" s="218"/>
      <c r="X83" s="72"/>
      <c r="Y83" s="231"/>
      <c r="Z83" s="231"/>
      <c r="AA83" s="72"/>
      <c r="AB83" s="226"/>
      <c r="AI83" s="131"/>
      <c r="AJ83" s="131"/>
      <c r="AK83" s="131"/>
      <c r="AL83" s="131"/>
      <c r="AM83" s="218"/>
      <c r="AN83" s="131"/>
      <c r="AO83" s="131"/>
      <c r="AP83" s="131"/>
      <c r="AQ83" s="131"/>
      <c r="AR83" s="131"/>
      <c r="AS83" s="131"/>
      <c r="AT83" s="131"/>
      <c r="AU83" s="131"/>
      <c r="AV83" s="131"/>
    </row>
    <row r="84" spans="8:48" ht="12.75" customHeight="1" hidden="1">
      <c r="H84" s="90" t="b">
        <f>ISBLANK('vcai-AUTO'!H29)</f>
        <v>1</v>
      </c>
      <c r="I84" s="90" t="b">
        <f>ISBLANK('vcai-AUTO'!I29)</f>
        <v>1</v>
      </c>
      <c r="J84" s="90" t="b">
        <f>ISBLANK('vcai-AUTO'!J29)</f>
        <v>1</v>
      </c>
      <c r="K84" s="90" t="b">
        <f>ISBLANK('vcai-AUTO'!K29)</f>
        <v>1</v>
      </c>
      <c r="L84" s="90" t="b">
        <f t="shared" si="5"/>
        <v>1</v>
      </c>
      <c r="M84" s="90" t="s">
        <v>247</v>
      </c>
      <c r="W84" s="218"/>
      <c r="X84" s="219"/>
      <c r="Y84" s="231"/>
      <c r="Z84" s="231"/>
      <c r="AA84" s="72"/>
      <c r="AB84" s="123"/>
      <c r="AI84" s="131"/>
      <c r="AJ84" s="131"/>
      <c r="AK84" s="131"/>
      <c r="AL84" s="131"/>
      <c r="AM84" s="218"/>
      <c r="AN84" s="131"/>
      <c r="AO84" s="131"/>
      <c r="AP84" s="131"/>
      <c r="AQ84" s="131"/>
      <c r="AR84" s="131"/>
      <c r="AS84" s="131"/>
      <c r="AT84" s="131"/>
      <c r="AU84" s="131"/>
      <c r="AV84" s="131"/>
    </row>
    <row r="85" spans="8:48" ht="12.75" customHeight="1" hidden="1">
      <c r="H85" s="90" t="b">
        <f>ISBLANK('vcai-AUTO'!H33)</f>
        <v>1</v>
      </c>
      <c r="I85" s="90" t="b">
        <f>ISBLANK('vcai-AUTO'!I33)</f>
        <v>1</v>
      </c>
      <c r="J85" s="90" t="b">
        <f>ISBLANK('vcai-AUTO'!J33)</f>
        <v>1</v>
      </c>
      <c r="K85" s="90" t="b">
        <f>ISBLANK('vcai-AUTO'!K33)</f>
        <v>1</v>
      </c>
      <c r="L85" s="90" t="b">
        <f t="shared" si="5"/>
        <v>1</v>
      </c>
      <c r="M85" s="90" t="s">
        <v>248</v>
      </c>
      <c r="W85" s="218"/>
      <c r="X85" s="72"/>
      <c r="Y85" s="231"/>
      <c r="Z85" s="231"/>
      <c r="AA85" s="72"/>
      <c r="AB85" s="123"/>
      <c r="AI85" s="131"/>
      <c r="AJ85" s="131"/>
      <c r="AK85" s="131"/>
      <c r="AL85" s="131"/>
      <c r="AM85" s="218"/>
      <c r="AN85" s="131"/>
      <c r="AO85" s="131"/>
      <c r="AP85" s="131"/>
      <c r="AQ85" s="131"/>
      <c r="AR85" s="131"/>
      <c r="AS85" s="131"/>
      <c r="AT85" s="131"/>
      <c r="AU85" s="131"/>
      <c r="AV85" s="131"/>
    </row>
    <row r="86" spans="8:48" ht="12.75" customHeight="1" hidden="1">
      <c r="H86" s="90" t="b">
        <f>ISBLANK('vcai-AUTO'!H34)</f>
        <v>1</v>
      </c>
      <c r="I86" s="90" t="b">
        <f>ISBLANK('vcai-AUTO'!I34)</f>
        <v>1</v>
      </c>
      <c r="J86" s="90" t="b">
        <f>ISBLANK('vcai-AUTO'!J34)</f>
        <v>1</v>
      </c>
      <c r="K86" s="90" t="b">
        <f>ISBLANK('vcai-AUTO'!K34)</f>
        <v>1</v>
      </c>
      <c r="L86" s="90" t="b">
        <f t="shared" si="5"/>
        <v>1</v>
      </c>
      <c r="M86" s="90" t="s">
        <v>249</v>
      </c>
      <c r="W86" s="218"/>
      <c r="X86" s="219"/>
      <c r="Y86" s="231"/>
      <c r="Z86" s="231"/>
      <c r="AA86" s="72"/>
      <c r="AB86" s="226"/>
      <c r="AI86" s="131"/>
      <c r="AJ86" s="131"/>
      <c r="AK86" s="131"/>
      <c r="AL86" s="131"/>
      <c r="AM86" s="218"/>
      <c r="AN86" s="131"/>
      <c r="AO86" s="131"/>
      <c r="AP86" s="131"/>
      <c r="AQ86" s="131"/>
      <c r="AR86" s="131"/>
      <c r="AS86" s="131"/>
      <c r="AT86" s="131"/>
      <c r="AU86" s="131"/>
      <c r="AV86" s="131"/>
    </row>
    <row r="87" spans="8:48" ht="12.75" customHeight="1" hidden="1">
      <c r="H87" s="90" t="b">
        <f>ISBLANK('vcai-AUTO'!H35)</f>
        <v>1</v>
      </c>
      <c r="I87" s="90" t="b">
        <f>ISBLANK('vcai-AUTO'!I35)</f>
        <v>1</v>
      </c>
      <c r="J87" s="90" t="b">
        <f>ISBLANK('vcai-AUTO'!J35)</f>
        <v>1</v>
      </c>
      <c r="K87" s="90" t="b">
        <f>ISBLANK('vcai-AUTO'!K35)</f>
        <v>1</v>
      </c>
      <c r="L87" s="90" t="b">
        <f t="shared" si="5"/>
        <v>1</v>
      </c>
      <c r="M87" s="90" t="s">
        <v>250</v>
      </c>
      <c r="W87" s="218"/>
      <c r="X87" s="72"/>
      <c r="Y87" s="231"/>
      <c r="Z87" s="231"/>
      <c r="AA87" s="72"/>
      <c r="AB87" s="123"/>
      <c r="AI87" s="131"/>
      <c r="AJ87" s="131"/>
      <c r="AK87" s="131"/>
      <c r="AL87" s="131"/>
      <c r="AM87" s="218"/>
      <c r="AN87" s="131"/>
      <c r="AO87" s="131"/>
      <c r="AP87" s="131"/>
      <c r="AQ87" s="131"/>
      <c r="AR87" s="131"/>
      <c r="AS87" s="131"/>
      <c r="AT87" s="131"/>
      <c r="AU87" s="131"/>
      <c r="AV87" s="131"/>
    </row>
    <row r="88" spans="8:48" ht="12.75" customHeight="1" hidden="1">
      <c r="H88" s="90" t="b">
        <f>ISBLANK('vcai-AUTO'!H36)</f>
        <v>1</v>
      </c>
      <c r="I88" s="90" t="b">
        <f>ISBLANK('vcai-AUTO'!I36)</f>
        <v>1</v>
      </c>
      <c r="J88" s="90" t="b">
        <f>ISBLANK('vcai-AUTO'!J36)</f>
        <v>1</v>
      </c>
      <c r="K88" s="90" t="b">
        <f>ISBLANK('vcai-AUTO'!K36)</f>
        <v>1</v>
      </c>
      <c r="L88" s="90" t="b">
        <f t="shared" si="5"/>
        <v>1</v>
      </c>
      <c r="M88" s="90" t="s">
        <v>251</v>
      </c>
      <c r="W88" s="218"/>
      <c r="X88" s="219"/>
      <c r="Y88" s="231"/>
      <c r="Z88" s="231"/>
      <c r="AA88" s="72"/>
      <c r="AB88" s="123"/>
      <c r="AI88" s="131"/>
      <c r="AJ88" s="131"/>
      <c r="AK88" s="131"/>
      <c r="AL88" s="131"/>
      <c r="AM88" s="218"/>
      <c r="AN88" s="131"/>
      <c r="AO88" s="131"/>
      <c r="AP88" s="131"/>
      <c r="AQ88" s="131"/>
      <c r="AR88" s="131"/>
      <c r="AS88" s="131"/>
      <c r="AT88" s="131"/>
      <c r="AU88" s="131"/>
      <c r="AV88" s="131"/>
    </row>
    <row r="89" spans="8:48" ht="12.75" customHeight="1" hidden="1">
      <c r="H89" s="90" t="b">
        <f>ISBLANK('vcai-AUTO'!H40)</f>
        <v>1</v>
      </c>
      <c r="I89" s="90" t="b">
        <f>ISBLANK('vcai-AUTO'!I40)</f>
        <v>1</v>
      </c>
      <c r="J89" s="90" t="b">
        <f>ISBLANK('vcai-AUTO'!J40)</f>
        <v>1</v>
      </c>
      <c r="K89" s="90" t="b">
        <f>ISBLANK('vcai-AUTO'!K40)</f>
        <v>1</v>
      </c>
      <c r="L89" s="90" t="b">
        <f t="shared" si="5"/>
        <v>1</v>
      </c>
      <c r="M89" s="90" t="s">
        <v>252</v>
      </c>
      <c r="W89" s="218"/>
      <c r="X89" s="72"/>
      <c r="Y89" s="231"/>
      <c r="Z89" s="231"/>
      <c r="AA89" s="72"/>
      <c r="AB89" s="226"/>
      <c r="AI89" s="131"/>
      <c r="AJ89" s="131"/>
      <c r="AK89" s="131"/>
      <c r="AL89" s="131"/>
      <c r="AM89" s="218"/>
      <c r="AN89" s="131"/>
      <c r="AO89" s="131"/>
      <c r="AP89" s="131"/>
      <c r="AQ89" s="131"/>
      <c r="AR89" s="131"/>
      <c r="AS89" s="131"/>
      <c r="AT89" s="131"/>
      <c r="AU89" s="131"/>
      <c r="AV89" s="131"/>
    </row>
    <row r="90" spans="8:48" ht="12.75" customHeight="1" hidden="1">
      <c r="H90" s="90" t="b">
        <f>ISBLANK('vcai-AUTO'!H41)</f>
        <v>1</v>
      </c>
      <c r="I90" s="90" t="b">
        <f>ISBLANK('vcai-AUTO'!I41)</f>
        <v>1</v>
      </c>
      <c r="J90" s="90" t="b">
        <f>ISBLANK('vcai-AUTO'!J41)</f>
        <v>1</v>
      </c>
      <c r="K90" s="90" t="b">
        <f>ISBLANK('vcai-AUTO'!K41)</f>
        <v>1</v>
      </c>
      <c r="L90" s="90" t="b">
        <f t="shared" si="5"/>
        <v>1</v>
      </c>
      <c r="M90" s="90" t="s">
        <v>253</v>
      </c>
      <c r="W90" s="218"/>
      <c r="X90" s="219"/>
      <c r="Y90" s="231"/>
      <c r="Z90" s="231"/>
      <c r="AA90" s="72"/>
      <c r="AB90" s="123"/>
      <c r="AI90" s="131"/>
      <c r="AJ90" s="131"/>
      <c r="AK90" s="131"/>
      <c r="AL90" s="131"/>
      <c r="AM90" s="218"/>
      <c r="AN90" s="131"/>
      <c r="AO90" s="131"/>
      <c r="AP90" s="131"/>
      <c r="AQ90" s="131"/>
      <c r="AR90" s="131"/>
      <c r="AS90" s="131"/>
      <c r="AT90" s="131"/>
      <c r="AU90" s="131"/>
      <c r="AV90" s="131"/>
    </row>
    <row r="91" spans="8:48" ht="12.75" customHeight="1" hidden="1">
      <c r="H91" s="90" t="b">
        <f>ISBLANK('vcai-AUTO'!H42)</f>
        <v>1</v>
      </c>
      <c r="I91" s="90" t="b">
        <f>ISBLANK('vcai-AUTO'!I42)</f>
        <v>1</v>
      </c>
      <c r="J91" s="90" t="b">
        <f>ISBLANK('vcai-AUTO'!J42)</f>
        <v>1</v>
      </c>
      <c r="K91" s="90" t="b">
        <f>ISBLANK('vcai-AUTO'!K42)</f>
        <v>1</v>
      </c>
      <c r="L91" s="90" t="b">
        <f t="shared" si="5"/>
        <v>1</v>
      </c>
      <c r="M91" s="90" t="s">
        <v>254</v>
      </c>
      <c r="W91" s="218"/>
      <c r="X91" s="72"/>
      <c r="Y91" s="231"/>
      <c r="Z91" s="231"/>
      <c r="AA91" s="72"/>
      <c r="AB91" s="123"/>
      <c r="AI91" s="131"/>
      <c r="AJ91" s="131"/>
      <c r="AK91" s="131"/>
      <c r="AL91" s="131"/>
      <c r="AM91" s="218"/>
      <c r="AN91" s="131"/>
      <c r="AO91" s="131"/>
      <c r="AP91" s="131"/>
      <c r="AQ91" s="131"/>
      <c r="AR91" s="131"/>
      <c r="AS91" s="131"/>
      <c r="AT91" s="131"/>
      <c r="AU91" s="131"/>
      <c r="AV91" s="131"/>
    </row>
    <row r="92" spans="8:48" ht="12.75" customHeight="1" hidden="1">
      <c r="H92" s="90" t="b">
        <f>ISBLANK('vcai-AUTO'!H43)</f>
        <v>1</v>
      </c>
      <c r="I92" s="90" t="b">
        <f>ISBLANK('vcai-AUTO'!I43)</f>
        <v>1</v>
      </c>
      <c r="J92" s="90" t="b">
        <f>ISBLANK('vcai-AUTO'!J43)</f>
        <v>1</v>
      </c>
      <c r="K92" s="90" t="b">
        <f>ISBLANK('vcai-AUTO'!K43)</f>
        <v>1</v>
      </c>
      <c r="L92" s="90" t="b">
        <f t="shared" si="5"/>
        <v>1</v>
      </c>
      <c r="M92" s="90" t="s">
        <v>255</v>
      </c>
      <c r="W92" s="113"/>
      <c r="X92" s="217"/>
      <c r="Y92" s="231"/>
      <c r="Z92" s="231"/>
      <c r="AA92" s="72"/>
      <c r="AB92" s="226"/>
      <c r="AI92" s="131"/>
      <c r="AJ92" s="131"/>
      <c r="AK92" s="131"/>
      <c r="AL92" s="131"/>
      <c r="AM92" s="218"/>
      <c r="AN92" s="131"/>
      <c r="AO92" s="131"/>
      <c r="AP92" s="131"/>
      <c r="AQ92" s="131"/>
      <c r="AR92" s="131"/>
      <c r="AS92" s="131"/>
      <c r="AT92" s="131"/>
      <c r="AU92" s="131"/>
      <c r="AV92" s="131"/>
    </row>
    <row r="93" spans="23:39" ht="12.75" customHeight="1" hidden="1">
      <c r="W93" s="218"/>
      <c r="X93" s="72"/>
      <c r="Y93" s="231"/>
      <c r="Z93" s="231"/>
      <c r="AA93" s="72"/>
      <c r="AB93" s="123"/>
      <c r="AM93" s="72"/>
    </row>
    <row r="94" spans="23:39" ht="12.75" customHeight="1" hidden="1">
      <c r="W94" s="218"/>
      <c r="X94" s="219"/>
      <c r="Y94" s="231"/>
      <c r="Z94" s="231"/>
      <c r="AA94" s="72"/>
      <c r="AB94" s="123"/>
      <c r="AM94" s="72"/>
    </row>
    <row r="95" spans="23:39" ht="12.75" customHeight="1" hidden="1">
      <c r="W95" s="218"/>
      <c r="X95" s="72"/>
      <c r="Y95" s="231"/>
      <c r="Z95" s="231"/>
      <c r="AA95" s="72"/>
      <c r="AB95" s="226"/>
      <c r="AM95" s="72"/>
    </row>
    <row r="96" spans="23:39" ht="12.75" customHeight="1" hidden="1">
      <c r="W96" s="218"/>
      <c r="X96" s="219"/>
      <c r="Y96" s="231"/>
      <c r="Z96" s="231"/>
      <c r="AA96" s="72"/>
      <c r="AB96" s="123"/>
      <c r="AM96" s="72"/>
    </row>
    <row r="97" spans="23:39" ht="12.75" customHeight="1" hidden="1">
      <c r="W97" s="218"/>
      <c r="X97" s="72"/>
      <c r="Y97" s="231"/>
      <c r="Z97" s="231"/>
      <c r="AA97" s="72"/>
      <c r="AB97" s="123"/>
      <c r="AM97" s="72"/>
    </row>
    <row r="98" spans="23:39" ht="12.75" customHeight="1" hidden="1">
      <c r="W98" s="218"/>
      <c r="X98" s="219"/>
      <c r="Y98" s="231"/>
      <c r="Z98" s="231"/>
      <c r="AA98" s="72"/>
      <c r="AB98" s="226"/>
      <c r="AM98" s="72"/>
    </row>
    <row r="99" spans="23:39" ht="12.75" customHeight="1" hidden="1">
      <c r="W99" s="218"/>
      <c r="X99" s="72"/>
      <c r="Y99" s="231"/>
      <c r="Z99" s="231"/>
      <c r="AA99" s="72"/>
      <c r="AB99" s="123"/>
      <c r="AM99" s="72"/>
    </row>
    <row r="100" spans="23:39" ht="12.75" customHeight="1" hidden="1">
      <c r="W100" s="218"/>
      <c r="X100" s="219"/>
      <c r="Y100" s="231"/>
      <c r="Z100" s="231"/>
      <c r="AA100" s="72"/>
      <c r="AB100" s="123"/>
      <c r="AM100" s="72"/>
    </row>
    <row r="101" spans="23:39" ht="12.75" customHeight="1" hidden="1">
      <c r="W101" s="218"/>
      <c r="X101" s="72"/>
      <c r="Y101" s="231"/>
      <c r="Z101" s="231"/>
      <c r="AA101" s="72"/>
      <c r="AB101" s="226"/>
      <c r="AM101" s="72"/>
    </row>
    <row r="102" spans="23:39" ht="12.75" customHeight="1" hidden="1">
      <c r="W102" s="113"/>
      <c r="X102" s="217"/>
      <c r="Y102" s="231"/>
      <c r="Z102" s="231"/>
      <c r="AA102" s="72"/>
      <c r="AB102" s="123"/>
      <c r="AM102" s="72"/>
    </row>
    <row r="103" spans="23:39" ht="12.75" customHeight="1" hidden="1">
      <c r="W103" s="218"/>
      <c r="X103" s="72"/>
      <c r="Y103" s="231"/>
      <c r="Z103" s="231"/>
      <c r="AA103" s="72"/>
      <c r="AB103" s="123"/>
      <c r="AM103" s="72"/>
    </row>
    <row r="104" spans="23:39" ht="12.75" customHeight="1" hidden="1">
      <c r="W104" s="218"/>
      <c r="X104" s="219"/>
      <c r="Y104" s="231"/>
      <c r="Z104" s="231"/>
      <c r="AA104" s="72"/>
      <c r="AB104" s="226"/>
      <c r="AM104" s="72"/>
    </row>
    <row r="105" spans="23:39" ht="12.75" customHeight="1" hidden="1">
      <c r="W105" s="218"/>
      <c r="X105" s="72"/>
      <c r="Y105" s="231"/>
      <c r="Z105" s="231"/>
      <c r="AA105" s="72"/>
      <c r="AB105" s="123"/>
      <c r="AM105" s="72"/>
    </row>
    <row r="106" spans="23:39" ht="12.75" customHeight="1" hidden="1">
      <c r="W106" s="218"/>
      <c r="X106" s="219"/>
      <c r="Y106" s="231"/>
      <c r="Z106" s="231"/>
      <c r="AA106" s="72"/>
      <c r="AB106" s="123"/>
      <c r="AM106" s="72"/>
    </row>
    <row r="107" spans="23:39" ht="12.75" customHeight="1" hidden="1">
      <c r="W107" s="218"/>
      <c r="X107" s="72"/>
      <c r="Y107" s="231"/>
      <c r="Z107" s="231"/>
      <c r="AA107" s="72"/>
      <c r="AB107" s="226"/>
      <c r="AM107" s="72"/>
    </row>
    <row r="108" spans="23:39" ht="12.75" customHeight="1" hidden="1">
      <c r="W108" s="218"/>
      <c r="X108" s="219"/>
      <c r="Y108" s="231"/>
      <c r="Z108" s="231"/>
      <c r="AA108" s="72"/>
      <c r="AB108" s="123"/>
      <c r="AM108" s="72"/>
    </row>
    <row r="109" spans="23:39" ht="12.75" customHeight="1" hidden="1">
      <c r="W109" s="218"/>
      <c r="X109" s="72"/>
      <c r="Y109" s="231"/>
      <c r="Z109" s="231"/>
      <c r="AA109" s="72"/>
      <c r="AB109" s="123"/>
      <c r="AM109" s="72"/>
    </row>
    <row r="110" spans="23:39" ht="12.75" customHeight="1" hidden="1">
      <c r="W110" s="218"/>
      <c r="X110" s="219"/>
      <c r="Y110" s="231"/>
      <c r="Z110" s="231"/>
      <c r="AA110" s="72"/>
      <c r="AB110" s="226"/>
      <c r="AM110" s="72"/>
    </row>
    <row r="111" spans="23:39" ht="12.75" customHeight="1" hidden="1">
      <c r="W111" s="218"/>
      <c r="X111" s="72"/>
      <c r="Y111" s="231"/>
      <c r="Z111" s="231"/>
      <c r="AA111" s="72"/>
      <c r="AB111" s="123"/>
      <c r="AM111" s="72"/>
    </row>
    <row r="112" spans="23:39" ht="12.75" customHeight="1" hidden="1">
      <c r="W112" s="113"/>
      <c r="X112" s="217"/>
      <c r="Y112" s="231"/>
      <c r="Z112" s="231"/>
      <c r="AA112" s="72"/>
      <c r="AB112" s="123"/>
      <c r="AM112" s="72"/>
    </row>
    <row r="113" spans="23:39" ht="12.75" customHeight="1" hidden="1">
      <c r="W113" s="218"/>
      <c r="X113" s="72"/>
      <c r="Y113" s="231"/>
      <c r="Z113" s="231"/>
      <c r="AA113" s="72"/>
      <c r="AB113" s="226"/>
      <c r="AM113" s="72"/>
    </row>
    <row r="114" spans="23:39" ht="12.75" customHeight="1" hidden="1">
      <c r="W114" s="218"/>
      <c r="X114" s="219"/>
      <c r="Y114" s="231"/>
      <c r="Z114" s="231"/>
      <c r="AA114" s="72"/>
      <c r="AB114" s="123"/>
      <c r="AM114" s="72"/>
    </row>
    <row r="115" spans="23:39" ht="12.75" customHeight="1" hidden="1">
      <c r="W115" s="218"/>
      <c r="X115" s="72"/>
      <c r="Y115" s="231"/>
      <c r="Z115" s="231"/>
      <c r="AA115" s="72"/>
      <c r="AB115" s="123"/>
      <c r="AM115" s="72"/>
    </row>
    <row r="116" spans="23:39" ht="12.75" customHeight="1" hidden="1">
      <c r="W116" s="218"/>
      <c r="X116" s="219"/>
      <c r="Y116" s="231"/>
      <c r="Z116" s="231"/>
      <c r="AA116" s="72"/>
      <c r="AB116" s="226"/>
      <c r="AM116" s="72"/>
    </row>
    <row r="117" spans="23:39" ht="12.75" customHeight="1" hidden="1">
      <c r="W117" s="218"/>
      <c r="X117" s="72"/>
      <c r="Y117" s="231"/>
      <c r="Z117" s="231"/>
      <c r="AA117" s="72"/>
      <c r="AB117" s="123"/>
      <c r="AM117" s="72"/>
    </row>
    <row r="118" spans="23:39" ht="12.75" customHeight="1" hidden="1">
      <c r="W118" s="218"/>
      <c r="X118" s="219"/>
      <c r="Y118" s="231"/>
      <c r="Z118" s="231"/>
      <c r="AA118" s="72"/>
      <c r="AB118" s="123"/>
      <c r="AM118" s="72"/>
    </row>
    <row r="119" spans="23:39" ht="12.75" customHeight="1" hidden="1">
      <c r="W119" s="218"/>
      <c r="X119" s="72"/>
      <c r="Y119" s="231"/>
      <c r="Z119" s="231"/>
      <c r="AA119" s="72"/>
      <c r="AB119" s="226"/>
      <c r="AM119" s="72"/>
    </row>
    <row r="120" spans="23:39" ht="12.75" customHeight="1" hidden="1">
      <c r="W120" s="218"/>
      <c r="X120" s="219"/>
      <c r="Y120" s="231"/>
      <c r="Z120" s="231"/>
      <c r="AA120" s="72"/>
      <c r="AB120" s="123"/>
      <c r="AM120" s="72"/>
    </row>
    <row r="121" spans="23:39" ht="12.75" customHeight="1" hidden="1">
      <c r="W121" s="218"/>
      <c r="X121" s="72"/>
      <c r="Y121" s="231"/>
      <c r="Z121" s="231"/>
      <c r="AA121" s="72"/>
      <c r="AB121" s="123"/>
      <c r="AM121" s="72"/>
    </row>
    <row r="122" spans="23:39" ht="12.75" customHeight="1" hidden="1">
      <c r="W122" s="113"/>
      <c r="X122" s="217"/>
      <c r="Y122" s="231"/>
      <c r="Z122" s="231"/>
      <c r="AA122" s="72"/>
      <c r="AB122" s="226"/>
      <c r="AM122" s="72"/>
    </row>
    <row r="123" spans="25:39" ht="12.75" customHeight="1" hidden="1">
      <c r="Y123" s="72"/>
      <c r="Z123" s="72"/>
      <c r="AA123" s="72"/>
      <c r="AB123" s="72"/>
      <c r="AM123" s="72"/>
    </row>
    <row r="124" spans="25:39" ht="12.75" customHeight="1" hidden="1">
      <c r="Y124" s="72"/>
      <c r="Z124" s="72"/>
      <c r="AA124" s="72"/>
      <c r="AB124" s="72"/>
      <c r="AM124" s="72"/>
    </row>
    <row r="125" spans="25:39" ht="12.75" customHeight="1" hidden="1">
      <c r="Y125" s="72"/>
      <c r="Z125" s="72"/>
      <c r="AA125" s="72"/>
      <c r="AB125" s="72"/>
      <c r="AM125" s="72"/>
    </row>
    <row r="126" spans="25:39" ht="12.75" customHeight="1" hidden="1">
      <c r="Y126" s="72"/>
      <c r="Z126" s="72"/>
      <c r="AA126" s="72"/>
      <c r="AB126" s="72"/>
      <c r="AM126" s="72"/>
    </row>
    <row r="127" spans="25:39" ht="12.75" customHeight="1" hidden="1">
      <c r="Y127" s="72"/>
      <c r="Z127" s="72"/>
      <c r="AA127" s="72"/>
      <c r="AB127" s="72"/>
      <c r="AM127" s="72"/>
    </row>
    <row r="128" spans="25:39" ht="12.75" customHeight="1" hidden="1">
      <c r="Y128" s="72"/>
      <c r="Z128" s="72"/>
      <c r="AA128" s="72"/>
      <c r="AB128" s="72"/>
      <c r="AM128" s="72"/>
    </row>
    <row r="129" spans="25:39" ht="12.75" customHeight="1" hidden="1">
      <c r="Y129" s="72"/>
      <c r="Z129" s="72"/>
      <c r="AA129" s="72"/>
      <c r="AB129" s="72"/>
      <c r="AM129" s="72"/>
    </row>
    <row r="130" spans="25:39" ht="12.75" customHeight="1" hidden="1">
      <c r="Y130" s="72"/>
      <c r="Z130" s="72"/>
      <c r="AA130" s="72"/>
      <c r="AB130" s="72"/>
      <c r="AM130" s="72"/>
    </row>
    <row r="131" spans="25:39" ht="12.75" customHeight="1" hidden="1">
      <c r="Y131" s="72"/>
      <c r="Z131" s="72"/>
      <c r="AA131" s="72"/>
      <c r="AB131" s="72"/>
      <c r="AM131" s="72"/>
    </row>
    <row r="132" spans="25:39" ht="12.75" customHeight="1" hidden="1">
      <c r="Y132" s="72"/>
      <c r="Z132" s="72"/>
      <c r="AA132" s="72"/>
      <c r="AB132" s="72"/>
      <c r="AM132" s="72"/>
    </row>
    <row r="133" spans="25:39" ht="12.75" customHeight="1" hidden="1">
      <c r="Y133" s="72"/>
      <c r="Z133" s="72"/>
      <c r="AA133" s="72"/>
      <c r="AB133" s="72"/>
      <c r="AM133" s="72"/>
    </row>
    <row r="134" spans="25:39" ht="12.75" customHeight="1" hidden="1">
      <c r="Y134" s="72"/>
      <c r="Z134" s="72"/>
      <c r="AA134" s="72"/>
      <c r="AB134" s="72"/>
      <c r="AM134" s="72"/>
    </row>
    <row r="135" spans="25:39" ht="12.75" customHeight="1" hidden="1">
      <c r="Y135" s="72"/>
      <c r="Z135" s="72"/>
      <c r="AA135" s="72"/>
      <c r="AB135" s="72"/>
      <c r="AM135" s="72"/>
    </row>
    <row r="136" spans="25:39" ht="12.75" customHeight="1" hidden="1">
      <c r="Y136" s="72"/>
      <c r="Z136" s="72"/>
      <c r="AA136" s="72"/>
      <c r="AB136" s="72"/>
      <c r="AM136" s="72"/>
    </row>
    <row r="137" spans="25:39" ht="12.75" customHeight="1" hidden="1">
      <c r="Y137" s="72"/>
      <c r="Z137" s="72"/>
      <c r="AA137" s="72"/>
      <c r="AB137" s="72"/>
      <c r="AM137" s="72"/>
    </row>
    <row r="138" spans="25:39" ht="12.75" customHeight="1" hidden="1">
      <c r="Y138" s="72"/>
      <c r="Z138" s="72"/>
      <c r="AA138" s="72"/>
      <c r="AB138" s="72"/>
      <c r="AM138" s="72"/>
    </row>
    <row r="139" spans="25:39" ht="12.75" customHeight="1" hidden="1">
      <c r="Y139" s="72"/>
      <c r="Z139" s="72"/>
      <c r="AA139" s="72"/>
      <c r="AB139" s="72"/>
      <c r="AM139" s="72"/>
    </row>
    <row r="140" spans="25:39" ht="12.75" customHeight="1" hidden="1">
      <c r="Y140" s="72"/>
      <c r="Z140" s="72"/>
      <c r="AA140" s="72"/>
      <c r="AB140" s="72"/>
      <c r="AM140" s="72"/>
    </row>
    <row r="141" spans="25:39" ht="12.75" customHeight="1" hidden="1">
      <c r="Y141" s="72"/>
      <c r="Z141" s="72"/>
      <c r="AA141" s="72"/>
      <c r="AB141" s="72"/>
      <c r="AM141" s="72"/>
    </row>
    <row r="142" spans="25:39" ht="12.75" customHeight="1" hidden="1">
      <c r="Y142" s="72"/>
      <c r="Z142" s="72"/>
      <c r="AA142" s="72"/>
      <c r="AB142" s="72"/>
      <c r="AM142" s="72"/>
    </row>
    <row r="143" spans="25:39" ht="12.75" customHeight="1" hidden="1">
      <c r="Y143" s="72"/>
      <c r="Z143" s="72"/>
      <c r="AA143" s="72"/>
      <c r="AB143" s="72"/>
      <c r="AM143" s="72"/>
    </row>
    <row r="144" spans="25:39" ht="12.75" customHeight="1" hidden="1">
      <c r="Y144" s="72"/>
      <c r="Z144" s="72"/>
      <c r="AA144" s="72"/>
      <c r="AB144" s="72"/>
      <c r="AM144" s="72"/>
    </row>
    <row r="145" spans="25:39" ht="12.75" customHeight="1" hidden="1">
      <c r="Y145" s="72"/>
      <c r="Z145" s="72"/>
      <c r="AA145" s="72"/>
      <c r="AB145" s="72"/>
      <c r="AM145" s="72"/>
    </row>
    <row r="146" spans="25:39" ht="12.75" customHeight="1" hidden="1">
      <c r="Y146" s="72"/>
      <c r="Z146" s="72"/>
      <c r="AA146" s="72"/>
      <c r="AB146" s="72"/>
      <c r="AM146" s="72"/>
    </row>
    <row r="147" spans="25:39" ht="12.75" customHeight="1" hidden="1">
      <c r="Y147" s="72"/>
      <c r="Z147" s="72"/>
      <c r="AA147" s="72"/>
      <c r="AB147" s="72"/>
      <c r="AM147" s="72"/>
    </row>
    <row r="148" spans="25:39" ht="12.75" customHeight="1" hidden="1">
      <c r="Y148" s="72"/>
      <c r="Z148" s="72"/>
      <c r="AA148" s="72"/>
      <c r="AB148" s="72"/>
      <c r="AM148" s="72"/>
    </row>
    <row r="149" spans="25:39" ht="12.75" customHeight="1" hidden="1">
      <c r="Y149" s="72"/>
      <c r="Z149" s="72"/>
      <c r="AA149" s="72"/>
      <c r="AB149" s="72"/>
      <c r="AM149" s="72"/>
    </row>
    <row r="150" spans="25:39" ht="12.75" customHeight="1" hidden="1">
      <c r="Y150" s="72"/>
      <c r="Z150" s="72"/>
      <c r="AA150" s="72"/>
      <c r="AB150" s="72"/>
      <c r="AM150" s="72"/>
    </row>
    <row r="151" spans="25:39" ht="12.75" customHeight="1" hidden="1">
      <c r="Y151" s="72"/>
      <c r="Z151" s="72"/>
      <c r="AA151" s="72"/>
      <c r="AB151" s="72"/>
      <c r="AM151" s="72"/>
    </row>
    <row r="152" spans="25:39" ht="12.75" customHeight="1" hidden="1">
      <c r="Y152" s="72"/>
      <c r="Z152" s="72"/>
      <c r="AA152" s="72"/>
      <c r="AB152" s="72"/>
      <c r="AM152" s="72"/>
    </row>
    <row r="153" spans="25:39" ht="12.75" customHeight="1" hidden="1">
      <c r="Y153" s="72"/>
      <c r="Z153" s="72"/>
      <c r="AA153" s="72"/>
      <c r="AB153" s="72"/>
      <c r="AM153" s="72"/>
    </row>
    <row r="154" spans="23:39" ht="12.75" customHeight="1" hidden="1">
      <c r="W154" s="72"/>
      <c r="X154" s="72"/>
      <c r="Y154" s="72"/>
      <c r="Z154" s="72"/>
      <c r="AA154" s="72"/>
      <c r="AB154" s="72"/>
      <c r="AM154" s="72"/>
    </row>
    <row r="155" spans="23:39" ht="12.75" customHeight="1" hidden="1">
      <c r="W155" s="72"/>
      <c r="X155" s="72"/>
      <c r="Y155" s="72"/>
      <c r="Z155" s="72"/>
      <c r="AA155" s="72"/>
      <c r="AB155" s="72"/>
      <c r="AM155" s="72"/>
    </row>
    <row r="156" spans="23:39" ht="12.75" customHeight="1" hidden="1">
      <c r="W156" s="72"/>
      <c r="X156" s="72"/>
      <c r="Y156" s="72"/>
      <c r="Z156" s="72"/>
      <c r="AA156" s="72"/>
      <c r="AB156" s="72"/>
      <c r="AM156" s="72"/>
    </row>
    <row r="157" spans="23:39" ht="12.75" customHeight="1" hidden="1">
      <c r="W157" s="72"/>
      <c r="X157" s="72"/>
      <c r="Y157" s="72"/>
      <c r="Z157" s="72"/>
      <c r="AA157" s="72"/>
      <c r="AB157" s="72"/>
      <c r="AM157" s="72"/>
    </row>
    <row r="158" spans="23:39" ht="12.75" customHeight="1" hidden="1">
      <c r="W158" s="72"/>
      <c r="X158" s="72"/>
      <c r="Y158" s="72"/>
      <c r="Z158" s="72"/>
      <c r="AA158" s="72"/>
      <c r="AB158" s="72"/>
      <c r="AM158" s="72"/>
    </row>
    <row r="159" spans="23:39" ht="12.75" customHeight="1" hidden="1">
      <c r="W159" s="72"/>
      <c r="X159" s="72"/>
      <c r="Y159" s="72"/>
      <c r="Z159" s="72"/>
      <c r="AA159" s="72"/>
      <c r="AB159" s="72"/>
      <c r="AM159" s="72"/>
    </row>
    <row r="160" spans="23:39" ht="12.75" customHeight="1" hidden="1">
      <c r="W160" s="72"/>
      <c r="X160" s="72"/>
      <c r="Y160" s="72"/>
      <c r="Z160" s="72"/>
      <c r="AA160" s="72"/>
      <c r="AB160" s="72"/>
      <c r="AM160" s="72"/>
    </row>
    <row r="161" spans="23:39" ht="12.75" customHeight="1" hidden="1">
      <c r="W161" s="72"/>
      <c r="X161" s="72"/>
      <c r="Y161" s="72"/>
      <c r="Z161" s="72"/>
      <c r="AA161" s="72"/>
      <c r="AB161" s="72"/>
      <c r="AM161" s="72"/>
    </row>
    <row r="162" spans="23:39" ht="12.75" customHeight="1" hidden="1">
      <c r="W162" s="72"/>
      <c r="X162" s="72"/>
      <c r="Y162" s="72"/>
      <c r="Z162" s="72"/>
      <c r="AA162" s="72"/>
      <c r="AB162" s="72"/>
      <c r="AM162" s="72"/>
    </row>
    <row r="163" spans="23:39" ht="12.75" customHeight="1" hidden="1">
      <c r="W163" s="72"/>
      <c r="X163" s="72"/>
      <c r="Y163" s="72"/>
      <c r="Z163" s="72"/>
      <c r="AA163" s="72"/>
      <c r="AB163" s="72"/>
      <c r="AM163" s="72"/>
    </row>
    <row r="164" spans="23:39" ht="12.75" customHeight="1" hidden="1">
      <c r="W164" s="72"/>
      <c r="X164" s="72"/>
      <c r="Y164" s="72"/>
      <c r="Z164" s="72"/>
      <c r="AA164" s="72"/>
      <c r="AB164" s="72"/>
      <c r="AM164" s="72"/>
    </row>
    <row r="165" spans="23:39" ht="12.75" customHeight="1" hidden="1">
      <c r="W165" s="72"/>
      <c r="X165" s="72"/>
      <c r="Y165" s="72"/>
      <c r="Z165" s="72"/>
      <c r="AA165" s="72"/>
      <c r="AB165" s="72"/>
      <c r="AM165" s="72"/>
    </row>
    <row r="166" spans="23:39" ht="12.75" customHeight="1" hidden="1">
      <c r="W166" s="72"/>
      <c r="X166" s="72"/>
      <c r="Y166" s="72"/>
      <c r="Z166" s="72"/>
      <c r="AA166" s="72"/>
      <c r="AB166" s="72"/>
      <c r="AM166" s="72"/>
    </row>
    <row r="167" spans="23:39" ht="12.75" customHeight="1" hidden="1">
      <c r="W167" s="72"/>
      <c r="X167" s="72"/>
      <c r="Y167" s="72"/>
      <c r="Z167" s="72"/>
      <c r="AA167" s="72"/>
      <c r="AB167" s="72"/>
      <c r="AM167" s="72"/>
    </row>
    <row r="168" spans="23:39" ht="12.75" customHeight="1" hidden="1">
      <c r="W168" s="72"/>
      <c r="X168" s="72"/>
      <c r="Y168" s="72"/>
      <c r="Z168" s="72"/>
      <c r="AA168" s="72"/>
      <c r="AB168" s="72"/>
      <c r="AM168" s="72"/>
    </row>
    <row r="169" spans="23:39" ht="12.75" customHeight="1" hidden="1">
      <c r="W169" s="72"/>
      <c r="X169" s="72"/>
      <c r="Y169" s="72"/>
      <c r="Z169" s="72"/>
      <c r="AA169" s="72"/>
      <c r="AB169" s="72"/>
      <c r="AM169" s="72"/>
    </row>
    <row r="170" spans="23:39" ht="12.75" customHeight="1" hidden="1">
      <c r="W170" s="72"/>
      <c r="X170" s="72"/>
      <c r="Y170" s="72"/>
      <c r="Z170" s="72"/>
      <c r="AA170" s="72"/>
      <c r="AB170" s="72"/>
      <c r="AM170" s="72"/>
    </row>
    <row r="171" spans="23:28" ht="12.75" customHeight="1" hidden="1">
      <c r="W171" s="72"/>
      <c r="X171" s="72"/>
      <c r="Y171" s="72"/>
      <c r="Z171" s="72"/>
      <c r="AA171" s="72"/>
      <c r="AB171" s="72"/>
    </row>
    <row r="172" spans="23:28" ht="12.75" customHeight="1" hidden="1">
      <c r="W172" s="72"/>
      <c r="X172" s="72"/>
      <c r="Y172" s="72"/>
      <c r="Z172" s="72"/>
      <c r="AA172" s="72"/>
      <c r="AB172" s="72"/>
    </row>
    <row r="173" spans="23:28" ht="12.75" customHeight="1" hidden="1">
      <c r="W173" s="72"/>
      <c r="X173" s="72"/>
      <c r="Y173" s="72"/>
      <c r="Z173" s="72"/>
      <c r="AA173" s="72"/>
      <c r="AB173" s="72"/>
    </row>
    <row r="174" spans="23:28" ht="12.75" customHeight="1" hidden="1">
      <c r="W174" s="72"/>
      <c r="X174" s="72"/>
      <c r="Y174" s="72"/>
      <c r="Z174" s="72"/>
      <c r="AA174" s="72"/>
      <c r="AB174" s="72"/>
    </row>
    <row r="175" spans="23:28" ht="12.75" customHeight="1" hidden="1">
      <c r="W175" s="72"/>
      <c r="X175" s="72"/>
      <c r="Y175" s="72"/>
      <c r="Z175" s="72"/>
      <c r="AA175" s="72"/>
      <c r="AB175" s="72"/>
    </row>
    <row r="176" spans="23:28" ht="12.75" customHeight="1" hidden="1">
      <c r="W176" s="72"/>
      <c r="X176" s="72"/>
      <c r="Y176" s="72"/>
      <c r="Z176" s="72"/>
      <c r="AA176" s="72"/>
      <c r="AB176" s="72"/>
    </row>
    <row r="177" spans="23:28" ht="12.75" customHeight="1" hidden="1">
      <c r="W177" s="72"/>
      <c r="X177" s="72"/>
      <c r="Y177" s="72"/>
      <c r="Z177" s="72"/>
      <c r="AA177" s="72"/>
      <c r="AB177" s="72"/>
    </row>
    <row r="178" spans="23:28" ht="12.75" customHeight="1" hidden="1">
      <c r="W178" s="72"/>
      <c r="X178" s="72"/>
      <c r="Y178" s="72"/>
      <c r="Z178" s="72"/>
      <c r="AA178" s="72"/>
      <c r="AB178" s="72"/>
    </row>
    <row r="179" spans="23:28" ht="12.75" customHeight="1" hidden="1">
      <c r="W179" s="72"/>
      <c r="X179" s="72"/>
      <c r="Y179" s="72"/>
      <c r="Z179" s="72"/>
      <c r="AA179" s="72"/>
      <c r="AB179" s="72"/>
    </row>
    <row r="180" spans="23:28" ht="12.75" customHeight="1" hidden="1">
      <c r="W180" s="72"/>
      <c r="X180" s="72"/>
      <c r="Y180" s="72"/>
      <c r="Z180" s="72"/>
      <c r="AA180" s="72"/>
      <c r="AB180" s="72"/>
    </row>
    <row r="181" spans="23:28" ht="12.75" customHeight="1" hidden="1">
      <c r="W181" s="72"/>
      <c r="X181" s="72"/>
      <c r="Y181" s="72"/>
      <c r="Z181" s="72"/>
      <c r="AA181" s="72"/>
      <c r="AB181" s="72"/>
    </row>
    <row r="182" spans="23:28" ht="12.75" customHeight="1" hidden="1">
      <c r="W182" s="72"/>
      <c r="X182" s="72"/>
      <c r="Y182" s="72"/>
      <c r="Z182" s="72"/>
      <c r="AA182" s="72"/>
      <c r="AB182" s="72"/>
    </row>
    <row r="183" spans="23:28" ht="12.75" customHeight="1" hidden="1">
      <c r="W183" s="72"/>
      <c r="X183" s="72"/>
      <c r="Y183" s="72"/>
      <c r="Z183" s="72"/>
      <c r="AA183" s="72"/>
      <c r="AB183" s="72"/>
    </row>
    <row r="184" spans="23:28" ht="12.75" customHeight="1" hidden="1">
      <c r="W184" s="72"/>
      <c r="X184" s="72"/>
      <c r="Y184" s="72"/>
      <c r="Z184" s="72"/>
      <c r="AA184" s="72"/>
      <c r="AB184" s="72"/>
    </row>
    <row r="185" spans="23:28" ht="12.75" customHeight="1" hidden="1">
      <c r="W185" s="72"/>
      <c r="X185" s="72"/>
      <c r="Y185" s="72"/>
      <c r="Z185" s="72"/>
      <c r="AA185" s="72"/>
      <c r="AB185" s="72"/>
    </row>
    <row r="186" spans="23:28" ht="12.75" customHeight="1" hidden="1">
      <c r="W186" s="72"/>
      <c r="X186" s="72"/>
      <c r="Y186" s="72"/>
      <c r="Z186" s="72"/>
      <c r="AA186" s="72"/>
      <c r="AB186" s="72"/>
    </row>
    <row r="187" spans="23:28" ht="12.75" customHeight="1" hidden="1">
      <c r="W187" s="72"/>
      <c r="X187" s="72"/>
      <c r="Y187" s="72"/>
      <c r="Z187" s="72"/>
      <c r="AA187" s="72"/>
      <c r="AB187" s="72"/>
    </row>
    <row r="188" spans="23:28" ht="12.75" customHeight="1" hidden="1">
      <c r="W188" s="72"/>
      <c r="X188" s="72"/>
      <c r="Y188" s="72"/>
      <c r="Z188" s="72"/>
      <c r="AA188" s="72"/>
      <c r="AB188" s="72"/>
    </row>
    <row r="189" spans="23:28" ht="12.75" customHeight="1" hidden="1">
      <c r="W189" s="72"/>
      <c r="X189" s="72"/>
      <c r="Y189" s="72"/>
      <c r="Z189" s="72"/>
      <c r="AA189" s="72"/>
      <c r="AB189" s="72"/>
    </row>
    <row r="190" spans="23:28" ht="12.75" customHeight="1" hidden="1">
      <c r="W190" s="72"/>
      <c r="X190" s="72"/>
      <c r="Y190" s="72"/>
      <c r="Z190" s="72"/>
      <c r="AA190" s="72"/>
      <c r="AB190" s="72"/>
    </row>
    <row r="191" spans="23:28" ht="12.75" customHeight="1" hidden="1">
      <c r="W191" s="72"/>
      <c r="X191" s="72"/>
      <c r="Y191" s="72"/>
      <c r="Z191" s="72"/>
      <c r="AA191" s="72"/>
      <c r="AB191" s="72"/>
    </row>
    <row r="192" spans="23:28" ht="12.75" customHeight="1" hidden="1">
      <c r="W192" s="72"/>
      <c r="X192" s="72"/>
      <c r="Y192" s="72"/>
      <c r="Z192" s="72"/>
      <c r="AA192" s="72"/>
      <c r="AB192" s="72"/>
    </row>
    <row r="193" spans="23:28" ht="12.75" customHeight="1" hidden="1">
      <c r="W193" s="72"/>
      <c r="X193" s="72"/>
      <c r="Y193" s="72"/>
      <c r="Z193" s="72"/>
      <c r="AA193" s="72"/>
      <c r="AB193" s="72"/>
    </row>
    <row r="194" spans="23:28" ht="12.75" customHeight="1" hidden="1">
      <c r="W194" s="72"/>
      <c r="X194" s="72"/>
      <c r="Y194" s="72"/>
      <c r="Z194" s="72"/>
      <c r="AA194" s="72"/>
      <c r="AB194" s="72"/>
    </row>
    <row r="195" spans="23:28" ht="12.75" customHeight="1" hidden="1">
      <c r="W195" s="72"/>
      <c r="X195" s="72"/>
      <c r="Y195" s="72"/>
      <c r="Z195" s="72"/>
      <c r="AA195" s="72"/>
      <c r="AB195" s="72"/>
    </row>
    <row r="196" spans="23:28" ht="12.75" customHeight="1" hidden="1">
      <c r="W196" s="72"/>
      <c r="X196" s="72"/>
      <c r="Y196" s="72"/>
      <c r="Z196" s="72"/>
      <c r="AA196" s="72"/>
      <c r="AB196" s="72"/>
    </row>
    <row r="197" spans="23:28" ht="12.75" customHeight="1" hidden="1">
      <c r="W197" s="72"/>
      <c r="X197" s="72"/>
      <c r="Y197" s="72"/>
      <c r="Z197" s="72"/>
      <c r="AA197" s="72"/>
      <c r="AB197" s="72"/>
    </row>
    <row r="198" spans="23:28" ht="12.75" customHeight="1" hidden="1">
      <c r="W198" s="72"/>
      <c r="X198" s="72"/>
      <c r="Y198" s="72"/>
      <c r="Z198" s="72"/>
      <c r="AA198" s="72"/>
      <c r="AB198" s="72"/>
    </row>
    <row r="199" spans="23:28" ht="12.75" customHeight="1" hidden="1">
      <c r="W199" s="72"/>
      <c r="X199" s="72"/>
      <c r="Y199" s="72"/>
      <c r="Z199" s="72"/>
      <c r="AA199" s="72"/>
      <c r="AB199" s="72"/>
    </row>
    <row r="200" spans="23:28" ht="12.75" customHeight="1" hidden="1">
      <c r="W200" s="72"/>
      <c r="X200" s="72"/>
      <c r="Y200" s="72"/>
      <c r="Z200" s="72"/>
      <c r="AA200" s="72"/>
      <c r="AB200" s="72"/>
    </row>
    <row r="201" spans="23:28" ht="12.75" customHeight="1" hidden="1">
      <c r="W201" s="72"/>
      <c r="X201" s="72"/>
      <c r="Y201" s="72"/>
      <c r="Z201" s="72"/>
      <c r="AA201" s="72"/>
      <c r="AB201" s="72"/>
    </row>
    <row r="202" spans="23:28" ht="12.75" customHeight="1" hidden="1">
      <c r="W202" s="72"/>
      <c r="X202" s="72"/>
      <c r="Y202" s="72"/>
      <c r="Z202" s="72"/>
      <c r="AA202" s="72"/>
      <c r="AB202" s="72"/>
    </row>
    <row r="203" spans="23:28" ht="12.75" customHeight="1" hidden="1">
      <c r="W203" s="72"/>
      <c r="X203" s="72"/>
      <c r="Y203" s="72"/>
      <c r="Z203" s="72"/>
      <c r="AA203" s="72"/>
      <c r="AB203" s="72"/>
    </row>
    <row r="204" spans="23:28" ht="12.75" customHeight="1" hidden="1">
      <c r="W204" s="72"/>
      <c r="X204" s="72"/>
      <c r="Y204" s="72"/>
      <c r="Z204" s="72"/>
      <c r="AA204" s="72"/>
      <c r="AB204" s="72"/>
    </row>
    <row r="205" spans="23:28" ht="12.75" customHeight="1" hidden="1">
      <c r="W205" s="72"/>
      <c r="X205" s="72"/>
      <c r="Y205" s="72"/>
      <c r="Z205" s="72"/>
      <c r="AA205" s="72"/>
      <c r="AB205" s="72"/>
    </row>
    <row r="206" spans="23:28" ht="12.75" customHeight="1" hidden="1">
      <c r="W206" s="72"/>
      <c r="X206" s="72"/>
      <c r="Y206" s="72"/>
      <c r="Z206" s="72"/>
      <c r="AA206" s="72"/>
      <c r="AB206" s="72"/>
    </row>
    <row r="207" spans="23:28" ht="12.75" customHeight="1" hidden="1">
      <c r="W207" s="72"/>
      <c r="X207" s="72"/>
      <c r="Y207" s="72"/>
      <c r="Z207" s="72"/>
      <c r="AA207" s="72"/>
      <c r="AB207" s="72"/>
    </row>
    <row r="208" spans="23:28" ht="12.75" customHeight="1" hidden="1">
      <c r="W208" s="72"/>
      <c r="X208" s="72"/>
      <c r="Y208" s="72"/>
      <c r="Z208" s="72"/>
      <c r="AA208" s="72"/>
      <c r="AB208" s="72"/>
    </row>
    <row r="209" spans="23:28" ht="12.75" customHeight="1" hidden="1">
      <c r="W209" s="72"/>
      <c r="X209" s="72"/>
      <c r="Y209" s="72"/>
      <c r="Z209" s="72"/>
      <c r="AA209" s="72"/>
      <c r="AB209" s="72"/>
    </row>
    <row r="210" spans="23:28" ht="12.75" customHeight="1" hidden="1">
      <c r="W210" s="72"/>
      <c r="X210" s="72"/>
      <c r="Y210" s="72"/>
      <c r="Z210" s="72"/>
      <c r="AA210" s="72"/>
      <c r="AB210" s="72"/>
    </row>
    <row r="211" spans="23:28" ht="12.75" customHeight="1" hidden="1">
      <c r="W211" s="72"/>
      <c r="X211" s="72"/>
      <c r="Y211" s="72"/>
      <c r="Z211" s="72"/>
      <c r="AA211" s="72"/>
      <c r="AB211" s="72"/>
    </row>
    <row r="212" spans="23:28" ht="12.75" customHeight="1" hidden="1">
      <c r="W212" s="72"/>
      <c r="X212" s="72"/>
      <c r="Y212" s="72"/>
      <c r="Z212" s="72"/>
      <c r="AA212" s="72"/>
      <c r="AB212" s="72"/>
    </row>
    <row r="213" spans="23:28" ht="12.75" customHeight="1" hidden="1">
      <c r="W213" s="72"/>
      <c r="X213" s="72"/>
      <c r="Y213" s="72"/>
      <c r="Z213" s="72"/>
      <c r="AA213" s="72"/>
      <c r="AB213" s="72"/>
    </row>
    <row r="214" spans="23:28" ht="12.75" customHeight="1" hidden="1">
      <c r="W214" s="72"/>
      <c r="X214" s="72"/>
      <c r="Y214" s="72"/>
      <c r="Z214" s="72"/>
      <c r="AA214" s="72"/>
      <c r="AB214" s="72"/>
    </row>
    <row r="215" spans="23:28" ht="12.75" customHeight="1" hidden="1">
      <c r="W215" s="72"/>
      <c r="X215" s="72"/>
      <c r="Y215" s="72"/>
      <c r="Z215" s="72"/>
      <c r="AA215" s="72"/>
      <c r="AB215" s="72"/>
    </row>
    <row r="216" spans="23:28" ht="12.75" customHeight="1" hidden="1">
      <c r="W216" s="72"/>
      <c r="X216" s="72"/>
      <c r="Y216" s="72"/>
      <c r="Z216" s="72"/>
      <c r="AA216" s="72"/>
      <c r="AB216" s="72"/>
    </row>
    <row r="217" spans="23:28" ht="12.75" customHeight="1" hidden="1">
      <c r="W217" s="72"/>
      <c r="X217" s="72"/>
      <c r="Y217" s="72"/>
      <c r="Z217" s="72"/>
      <c r="AA217" s="72"/>
      <c r="AB217" s="72"/>
    </row>
    <row r="218" spans="23:28" ht="12.75" customHeight="1" hidden="1">
      <c r="W218" s="72"/>
      <c r="X218" s="72"/>
      <c r="Y218" s="72"/>
      <c r="Z218" s="72"/>
      <c r="AA218" s="72"/>
      <c r="AB218" s="72"/>
    </row>
    <row r="219" spans="23:28" ht="12.75" customHeight="1" hidden="1">
      <c r="W219" s="72"/>
      <c r="X219" s="72"/>
      <c r="Y219" s="72"/>
      <c r="Z219" s="72"/>
      <c r="AA219" s="72"/>
      <c r="AB219" s="72"/>
    </row>
    <row r="220" spans="23:28" ht="12.75" customHeight="1" hidden="1">
      <c r="W220" s="72"/>
      <c r="X220" s="72"/>
      <c r="Y220" s="72"/>
      <c r="Z220" s="72"/>
      <c r="AA220" s="72"/>
      <c r="AB220" s="72"/>
    </row>
    <row r="221" spans="23:28" ht="12.75" customHeight="1" hidden="1">
      <c r="W221" s="72"/>
      <c r="X221" s="72"/>
      <c r="Y221" s="72"/>
      <c r="Z221" s="72"/>
      <c r="AA221" s="72"/>
      <c r="AB221" s="72"/>
    </row>
    <row r="222" spans="23:28" ht="12.75" customHeight="1" hidden="1">
      <c r="W222" s="72"/>
      <c r="X222" s="72"/>
      <c r="Y222" s="72"/>
      <c r="Z222" s="72"/>
      <c r="AA222" s="72"/>
      <c r="AB222" s="72"/>
    </row>
    <row r="223" spans="23:28" ht="12.75" customHeight="1" hidden="1">
      <c r="W223" s="72"/>
      <c r="X223" s="72"/>
      <c r="Y223" s="72"/>
      <c r="Z223" s="72"/>
      <c r="AA223" s="72"/>
      <c r="AB223" s="72"/>
    </row>
    <row r="224" spans="23:28" ht="12.75" customHeight="1" hidden="1">
      <c r="W224" s="72"/>
      <c r="X224" s="72"/>
      <c r="Y224" s="72"/>
      <c r="Z224" s="72"/>
      <c r="AA224" s="72"/>
      <c r="AB224" s="72"/>
    </row>
    <row r="225" spans="23:28" ht="12.75" customHeight="1" hidden="1">
      <c r="W225" s="72"/>
      <c r="X225" s="72"/>
      <c r="Y225" s="72"/>
      <c r="Z225" s="72"/>
      <c r="AA225" s="72"/>
      <c r="AB225" s="72"/>
    </row>
    <row r="226" spans="23:28" ht="12.75" customHeight="1" hidden="1">
      <c r="W226" s="72"/>
      <c r="X226" s="72"/>
      <c r="Y226" s="72"/>
      <c r="Z226" s="72"/>
      <c r="AA226" s="72"/>
      <c r="AB226" s="72"/>
    </row>
    <row r="227" spans="23:28" ht="12.75" customHeight="1" hidden="1">
      <c r="W227" s="72"/>
      <c r="X227" s="72"/>
      <c r="Y227" s="72"/>
      <c r="Z227" s="72"/>
      <c r="AA227" s="72"/>
      <c r="AB227" s="72"/>
    </row>
    <row r="228" spans="23:28" ht="12.75" customHeight="1" hidden="1">
      <c r="W228" s="72"/>
      <c r="X228" s="72"/>
      <c r="Y228" s="72"/>
      <c r="Z228" s="72"/>
      <c r="AA228" s="72"/>
      <c r="AB228" s="72"/>
    </row>
    <row r="229" spans="23:28" ht="12.75" customHeight="1" hidden="1">
      <c r="W229" s="72"/>
      <c r="X229" s="72"/>
      <c r="Y229" s="72"/>
      <c r="Z229" s="72"/>
      <c r="AA229" s="72"/>
      <c r="AB229" s="72"/>
    </row>
    <row r="230" spans="23:28" ht="12.75" customHeight="1" hidden="1">
      <c r="W230" s="72"/>
      <c r="X230" s="72"/>
      <c r="Y230" s="72"/>
      <c r="Z230" s="72"/>
      <c r="AA230" s="72"/>
      <c r="AB230" s="72"/>
    </row>
    <row r="231" spans="23:28" ht="12.75" customHeight="1" hidden="1">
      <c r="W231" s="72"/>
      <c r="X231" s="72"/>
      <c r="Y231" s="72"/>
      <c r="Z231" s="72"/>
      <c r="AA231" s="72"/>
      <c r="AB231" s="72"/>
    </row>
    <row r="232" spans="23:28" ht="12.75" customHeight="1" hidden="1">
      <c r="W232" s="72"/>
      <c r="X232" s="72"/>
      <c r="Y232" s="72"/>
      <c r="Z232" s="72"/>
      <c r="AA232" s="72"/>
      <c r="AB232" s="72"/>
    </row>
    <row r="233" spans="23:28" ht="12.75" customHeight="1" hidden="1">
      <c r="W233" s="72"/>
      <c r="X233" s="72"/>
      <c r="Y233" s="72"/>
      <c r="Z233" s="72"/>
      <c r="AA233" s="72"/>
      <c r="AB233" s="72"/>
    </row>
    <row r="234" spans="23:28" ht="12.75" customHeight="1" hidden="1">
      <c r="W234" s="72"/>
      <c r="X234" s="72"/>
      <c r="Y234" s="72"/>
      <c r="Z234" s="72"/>
      <c r="AA234" s="72"/>
      <c r="AB234" s="72"/>
    </row>
    <row r="235" spans="23:28" ht="12.75" customHeight="1" hidden="1">
      <c r="W235" s="72"/>
      <c r="X235" s="72"/>
      <c r="Y235" s="72"/>
      <c r="Z235" s="72"/>
      <c r="AA235" s="72"/>
      <c r="AB235" s="72"/>
    </row>
    <row r="236" spans="23:28" ht="12.75" customHeight="1" hidden="1">
      <c r="W236" s="72"/>
      <c r="X236" s="72"/>
      <c r="Y236" s="72"/>
      <c r="Z236" s="72"/>
      <c r="AA236" s="72"/>
      <c r="AB236" s="72"/>
    </row>
    <row r="237" spans="23:28" ht="12.75" customHeight="1" hidden="1">
      <c r="W237" s="72"/>
      <c r="X237" s="72"/>
      <c r="Y237" s="72"/>
      <c r="Z237" s="72"/>
      <c r="AA237" s="72"/>
      <c r="AB237" s="72"/>
    </row>
    <row r="238" spans="23:28" ht="12.75" customHeight="1" hidden="1">
      <c r="W238" s="72"/>
      <c r="X238" s="72"/>
      <c r="Y238" s="72"/>
      <c r="Z238" s="72"/>
      <c r="AA238" s="72"/>
      <c r="AB238" s="72"/>
    </row>
    <row r="239" spans="23:28" ht="12.75" customHeight="1" hidden="1">
      <c r="W239" s="72"/>
      <c r="X239" s="72"/>
      <c r="Y239" s="72"/>
      <c r="Z239" s="72"/>
      <c r="AA239" s="72"/>
      <c r="AB239" s="72"/>
    </row>
    <row r="240" spans="23:28" ht="12.75" customHeight="1" hidden="1">
      <c r="W240" s="72"/>
      <c r="X240" s="72"/>
      <c r="Y240" s="72"/>
      <c r="Z240" s="72"/>
      <c r="AA240" s="72"/>
      <c r="AB240" s="72"/>
    </row>
    <row r="241" spans="23:28" ht="12.75" customHeight="1" hidden="1">
      <c r="W241" s="72"/>
      <c r="X241" s="72"/>
      <c r="Y241" s="72"/>
      <c r="Z241" s="72"/>
      <c r="AA241" s="72"/>
      <c r="AB241" s="72"/>
    </row>
    <row r="242" spans="23:28" ht="12.75" customHeight="1" hidden="1">
      <c r="W242" s="72"/>
      <c r="X242" s="72"/>
      <c r="Y242" s="72"/>
      <c r="Z242" s="72"/>
      <c r="AA242" s="72"/>
      <c r="AB242" s="72"/>
    </row>
    <row r="243" spans="23:28" ht="12.75" customHeight="1" hidden="1">
      <c r="W243" s="72"/>
      <c r="X243" s="72"/>
      <c r="Y243" s="72"/>
      <c r="Z243" s="72"/>
      <c r="AA243" s="72"/>
      <c r="AB243" s="72"/>
    </row>
    <row r="244" spans="23:28" ht="12.75" customHeight="1" hidden="1">
      <c r="W244" s="72"/>
      <c r="X244" s="72"/>
      <c r="Y244" s="72"/>
      <c r="Z244" s="72"/>
      <c r="AA244" s="72"/>
      <c r="AB244" s="72"/>
    </row>
    <row r="245" spans="23:28" ht="12.75" customHeight="1" hidden="1">
      <c r="W245" s="72"/>
      <c r="X245" s="72"/>
      <c r="Y245" s="72"/>
      <c r="Z245" s="72"/>
      <c r="AA245" s="72"/>
      <c r="AB245" s="72"/>
    </row>
    <row r="246" spans="23:28" ht="12.75" customHeight="1" hidden="1">
      <c r="W246" s="72"/>
      <c r="X246" s="72"/>
      <c r="Y246" s="72"/>
      <c r="Z246" s="72"/>
      <c r="AA246" s="72"/>
      <c r="AB246" s="72"/>
    </row>
    <row r="247" spans="23:28" ht="12.75" customHeight="1" hidden="1">
      <c r="W247" s="72"/>
      <c r="X247" s="72"/>
      <c r="Y247" s="72"/>
      <c r="Z247" s="72"/>
      <c r="AA247" s="72"/>
      <c r="AB247" s="72"/>
    </row>
    <row r="248" spans="23:28" ht="12.75" customHeight="1" hidden="1">
      <c r="W248" s="72"/>
      <c r="X248" s="72"/>
      <c r="Y248" s="72"/>
      <c r="Z248" s="72"/>
      <c r="AA248" s="72"/>
      <c r="AB248" s="72"/>
    </row>
    <row r="249" spans="23:28" ht="12.75" customHeight="1" hidden="1">
      <c r="W249" s="72"/>
      <c r="X249" s="72"/>
      <c r="Y249" s="72"/>
      <c r="Z249" s="72"/>
      <c r="AA249" s="72"/>
      <c r="AB249" s="72"/>
    </row>
    <row r="250" spans="23:28" ht="12.75" customHeight="1" hidden="1">
      <c r="W250" s="72"/>
      <c r="X250" s="72"/>
      <c r="Y250" s="72"/>
      <c r="Z250" s="72"/>
      <c r="AA250" s="72"/>
      <c r="AB250" s="72"/>
    </row>
    <row r="251" spans="23:28" ht="12.75" customHeight="1" hidden="1">
      <c r="W251" s="72"/>
      <c r="X251" s="72"/>
      <c r="Y251" s="72"/>
      <c r="Z251" s="72"/>
      <c r="AA251" s="72"/>
      <c r="AB251" s="72"/>
    </row>
    <row r="252" spans="23:28" ht="12.75" customHeight="1" hidden="1">
      <c r="W252" s="72"/>
      <c r="X252" s="72"/>
      <c r="Y252" s="72"/>
      <c r="Z252" s="72"/>
      <c r="AA252" s="72"/>
      <c r="AB252" s="72"/>
    </row>
    <row r="253" spans="23:28" ht="12.75" customHeight="1" hidden="1">
      <c r="W253" s="72"/>
      <c r="X253" s="72"/>
      <c r="Y253" s="72"/>
      <c r="Z253" s="72"/>
      <c r="AA253" s="72"/>
      <c r="AB253" s="72"/>
    </row>
    <row r="254" spans="23:28" ht="12.75" customHeight="1" hidden="1">
      <c r="W254" s="72"/>
      <c r="X254" s="72"/>
      <c r="Y254" s="72"/>
      <c r="Z254" s="72"/>
      <c r="AA254" s="72"/>
      <c r="AB254" s="72"/>
    </row>
    <row r="255" spans="23:28" ht="12.75" customHeight="1" hidden="1">
      <c r="W255" s="72"/>
      <c r="X255" s="72"/>
      <c r="Y255" s="72"/>
      <c r="Z255" s="72"/>
      <c r="AA255" s="72"/>
      <c r="AB255" s="72"/>
    </row>
  </sheetData>
  <sheetProtection password="C882" sheet="1" objects="1" scenarios="1" selectLockedCells="1"/>
  <mergeCells count="57">
    <mergeCell ref="AO17:AO18"/>
    <mergeCell ref="AO13:AO15"/>
    <mergeCell ref="AK23:AN23"/>
    <mergeCell ref="AK20:AN20"/>
    <mergeCell ref="AO23:AO24"/>
    <mergeCell ref="AO20:AO21"/>
    <mergeCell ref="AO5:AO6"/>
    <mergeCell ref="Z6:Z7"/>
    <mergeCell ref="AP3:AP6"/>
    <mergeCell ref="AA8:AA9"/>
    <mergeCell ref="Z8:Z9"/>
    <mergeCell ref="AR3:AW3"/>
    <mergeCell ref="C1:D1"/>
    <mergeCell ref="AK1:AO1"/>
    <mergeCell ref="AK2:AN2"/>
    <mergeCell ref="W32:X32"/>
    <mergeCell ref="T22:T23"/>
    <mergeCell ref="U22:U23"/>
    <mergeCell ref="R26:V26"/>
    <mergeCell ref="R27:V29"/>
    <mergeCell ref="W16:AA17"/>
    <mergeCell ref="W30:AA31"/>
    <mergeCell ref="AK10:AM10"/>
    <mergeCell ref="AF8:AH8"/>
    <mergeCell ref="AF9:AI9"/>
    <mergeCell ref="AC11:AD11"/>
    <mergeCell ref="AJ20:AJ21"/>
    <mergeCell ref="AJ13:AJ15"/>
    <mergeCell ref="AJ10:AJ11"/>
    <mergeCell ref="AN10:AN11"/>
    <mergeCell ref="H26:L26"/>
    <mergeCell ref="K22:K23"/>
    <mergeCell ref="K24:K25"/>
    <mergeCell ref="L24:L25"/>
    <mergeCell ref="L22:L23"/>
    <mergeCell ref="AC12:AD12"/>
    <mergeCell ref="O22:O23"/>
    <mergeCell ref="AK13:AM13"/>
    <mergeCell ref="P22:P23"/>
    <mergeCell ref="BB4:BC4"/>
    <mergeCell ref="AA6:AA7"/>
    <mergeCell ref="J22:J23"/>
    <mergeCell ref="BC5:BD6"/>
    <mergeCell ref="AY14:AZ14"/>
    <mergeCell ref="AJ17:AJ18"/>
    <mergeCell ref="AK17:AM17"/>
    <mergeCell ref="AJ7:AN7"/>
    <mergeCell ref="Q22:Q23"/>
    <mergeCell ref="AI6:AI7"/>
    <mergeCell ref="H27:L29"/>
    <mergeCell ref="M26:Q26"/>
    <mergeCell ref="M27:Q29"/>
    <mergeCell ref="V22:V23"/>
    <mergeCell ref="U24:U25"/>
    <mergeCell ref="V24:V25"/>
    <mergeCell ref="P24:P25"/>
    <mergeCell ref="Q24:Q25"/>
  </mergeCells>
  <printOptions horizontalCentered="1"/>
  <pageMargins left="0.9737007874015748" right="0.3937007874015748" top="0.5905511811023623" bottom="0.5905511811023623" header="0" footer="0"/>
  <pageSetup horizontalDpi="600" verticalDpi="600" orientation="landscape" paperSize="9" scale="73" r:id="rId1"/>
  <colBreaks count="9" manualBreakCount="9">
    <brk id="7" max="51" man="1"/>
    <brk id="12" max="65535" man="1"/>
    <brk id="17" max="65535" man="1"/>
    <brk id="22" max="65535" man="1"/>
    <brk id="27" max="65535" man="1"/>
    <brk id="31" max="65535" man="1"/>
    <brk id="35" max="65535" man="1"/>
    <brk id="42" max="51" man="1"/>
    <brk id="5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L53"/>
  <sheetViews>
    <sheetView showGridLines="0" zoomScale="78" zoomScaleNormal="78" zoomScaleSheetLayoutView="50" workbookViewId="0" topLeftCell="A1">
      <selection activeCell="A1" sqref="A1"/>
    </sheetView>
  </sheetViews>
  <sheetFormatPr defaultColWidth="11.421875" defaultRowHeight="12.75" zeroHeight="1"/>
  <cols>
    <col min="1" max="1" width="1.7109375" style="310" customWidth="1"/>
    <col min="2" max="2" width="16.7109375" style="310" customWidth="1"/>
    <col min="3" max="3" width="25.00390625" style="310" customWidth="1"/>
    <col min="4" max="4" width="13.7109375" style="310" customWidth="1"/>
    <col min="5" max="5" width="18.7109375" style="310" customWidth="1"/>
    <col min="6" max="6" width="16.28125" style="310" customWidth="1"/>
    <col min="7" max="7" width="13.421875" style="310" customWidth="1"/>
    <col min="8" max="10" width="17.7109375" style="310" customWidth="1"/>
    <col min="11" max="11" width="19.7109375" style="310" customWidth="1"/>
    <col min="12" max="12" width="1.7109375" style="310" customWidth="1"/>
    <col min="13" max="16384" width="11.421875" style="310" hidden="1" customWidth="1"/>
  </cols>
  <sheetData>
    <row r="1" spans="1:12" s="264" customFormat="1" ht="50.25" customHeight="1">
      <c r="A1" s="309"/>
      <c r="B1" s="735" t="s">
        <v>377</v>
      </c>
      <c r="C1" s="736"/>
      <c r="D1" s="736"/>
      <c r="E1" s="736"/>
      <c r="F1" s="736"/>
      <c r="G1" s="736"/>
      <c r="H1" s="736"/>
      <c r="I1" s="736"/>
      <c r="J1" s="736"/>
      <c r="K1" s="737"/>
      <c r="L1" s="309"/>
    </row>
    <row r="2" spans="1:12" s="264" customFormat="1" ht="3" customHeight="1">
      <c r="A2" s="30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09"/>
    </row>
    <row r="3" spans="1:12" s="29" customFormat="1" ht="24" customHeight="1">
      <c r="A3" s="310"/>
      <c r="B3" s="786">
        <f>VCIFM!B4</f>
        <v>0</v>
      </c>
      <c r="C3" s="787"/>
      <c r="D3" s="787"/>
      <c r="E3" s="787"/>
      <c r="F3" s="373"/>
      <c r="G3" s="788">
        <f>VCIFM!G4</f>
        <v>0</v>
      </c>
      <c r="H3" s="788"/>
      <c r="I3" s="374"/>
      <c r="J3" s="788">
        <f>VCIFM!I4</f>
        <v>0</v>
      </c>
      <c r="K3" s="789"/>
      <c r="L3" s="310"/>
    </row>
    <row r="4" spans="1:12" s="29" customFormat="1" ht="10.5" customHeight="1">
      <c r="A4" s="310"/>
      <c r="B4" s="770" t="s">
        <v>269</v>
      </c>
      <c r="C4" s="771"/>
      <c r="D4" s="771"/>
      <c r="E4" s="771"/>
      <c r="F4" s="375"/>
      <c r="G4" s="790" t="s">
        <v>289</v>
      </c>
      <c r="H4" s="790"/>
      <c r="I4" s="375"/>
      <c r="J4" s="790" t="s">
        <v>288</v>
      </c>
      <c r="K4" s="791"/>
      <c r="L4" s="310"/>
    </row>
    <row r="5" spans="1:12" s="29" customFormat="1" ht="24" customHeight="1">
      <c r="A5" s="310"/>
      <c r="B5" s="767">
        <f>VCIFM!B6</f>
        <v>0</v>
      </c>
      <c r="C5" s="768"/>
      <c r="D5" s="768"/>
      <c r="E5" s="768"/>
      <c r="F5" s="768"/>
      <c r="G5" s="768"/>
      <c r="H5" s="768"/>
      <c r="I5" s="376"/>
      <c r="J5" s="792">
        <f>VCIFM!K4</f>
        <v>0</v>
      </c>
      <c r="K5" s="793"/>
      <c r="L5" s="310"/>
    </row>
    <row r="6" spans="1:12" s="29" customFormat="1" ht="10.5" customHeight="1">
      <c r="A6" s="310"/>
      <c r="B6" s="770" t="s">
        <v>273</v>
      </c>
      <c r="C6" s="771"/>
      <c r="D6" s="771"/>
      <c r="E6" s="771"/>
      <c r="F6" s="771"/>
      <c r="G6" s="771"/>
      <c r="H6" s="771"/>
      <c r="I6" s="375"/>
      <c r="J6" s="790" t="s">
        <v>272</v>
      </c>
      <c r="K6" s="791"/>
      <c r="L6" s="310"/>
    </row>
    <row r="7" spans="1:12" s="29" customFormat="1" ht="30.75" customHeight="1">
      <c r="A7" s="310"/>
      <c r="B7" s="767">
        <f>VCIFM!G6</f>
        <v>0</v>
      </c>
      <c r="C7" s="768"/>
      <c r="D7" s="768"/>
      <c r="E7" s="768"/>
      <c r="F7" s="376"/>
      <c r="G7" s="768">
        <f>VCIFM!B8</f>
        <v>0</v>
      </c>
      <c r="H7" s="768"/>
      <c r="I7" s="768"/>
      <c r="J7" s="768"/>
      <c r="K7" s="769"/>
      <c r="L7" s="310"/>
    </row>
    <row r="8" spans="1:12" s="29" customFormat="1" ht="10.5" customHeight="1">
      <c r="A8" s="310"/>
      <c r="B8" s="797" t="str">
        <f>VCIFM!G7</f>
        <v>NOMBRE DE LA DEPENDENCIA U ÓRGANO ADMINISTRATIVO DESCONCENTRADO</v>
      </c>
      <c r="C8" s="790"/>
      <c r="D8" s="790"/>
      <c r="E8" s="790"/>
      <c r="F8" s="375"/>
      <c r="G8" s="790" t="s">
        <v>275</v>
      </c>
      <c r="H8" s="790"/>
      <c r="I8" s="790"/>
      <c r="J8" s="790"/>
      <c r="K8" s="791"/>
      <c r="L8" s="310"/>
    </row>
    <row r="9" spans="1:12" s="29" customFormat="1" ht="17.25" customHeight="1">
      <c r="A9" s="310"/>
      <c r="B9" s="798">
        <f>VCIFM!B10</f>
        <v>0</v>
      </c>
      <c r="C9" s="799"/>
      <c r="D9" s="799"/>
      <c r="E9" s="799"/>
      <c r="F9" s="799"/>
      <c r="G9" s="799"/>
      <c r="H9" s="799"/>
      <c r="I9" s="799"/>
      <c r="J9" s="799"/>
      <c r="K9" s="800"/>
      <c r="L9" s="310"/>
    </row>
    <row r="10" spans="1:12" s="29" customFormat="1" ht="10.5" customHeight="1">
      <c r="A10" s="310"/>
      <c r="B10" s="801" t="s">
        <v>5</v>
      </c>
      <c r="C10" s="802"/>
      <c r="D10" s="802"/>
      <c r="E10" s="802"/>
      <c r="F10" s="802"/>
      <c r="G10" s="802"/>
      <c r="H10" s="802"/>
      <c r="I10" s="802"/>
      <c r="J10" s="802"/>
      <c r="K10" s="803"/>
      <c r="L10" s="310"/>
    </row>
    <row r="11" spans="1:12" s="29" customFormat="1" ht="2.25" customHeight="1">
      <c r="A11" s="310"/>
      <c r="B11" s="363"/>
      <c r="C11" s="317"/>
      <c r="D11" s="317"/>
      <c r="E11" s="317"/>
      <c r="F11" s="317"/>
      <c r="G11" s="317"/>
      <c r="H11" s="317"/>
      <c r="I11" s="317"/>
      <c r="J11" s="317"/>
      <c r="K11" s="317"/>
      <c r="L11" s="310"/>
    </row>
    <row r="12" spans="1:12" s="29" customFormat="1" ht="27" customHeight="1">
      <c r="A12" s="310"/>
      <c r="B12" s="746" t="s">
        <v>323</v>
      </c>
      <c r="C12" s="746"/>
      <c r="D12" s="746"/>
      <c r="E12" s="746"/>
      <c r="F12" s="746"/>
      <c r="G12" s="746"/>
      <c r="H12" s="746"/>
      <c r="I12" s="746"/>
      <c r="J12" s="638" t="s">
        <v>324</v>
      </c>
      <c r="K12" s="745"/>
      <c r="L12" s="311"/>
    </row>
    <row r="13" spans="1:12" s="29" customFormat="1" ht="33" customHeight="1">
      <c r="A13" s="310"/>
      <c r="B13" s="734" t="s">
        <v>329</v>
      </c>
      <c r="C13" s="734"/>
      <c r="D13" s="734"/>
      <c r="E13" s="734"/>
      <c r="F13" s="734"/>
      <c r="G13" s="734"/>
      <c r="H13" s="734"/>
      <c r="I13" s="734"/>
      <c r="J13" s="727"/>
      <c r="K13" s="728"/>
      <c r="L13" s="310"/>
    </row>
    <row r="14" spans="1:12" s="29" customFormat="1" ht="28.5" customHeight="1">
      <c r="A14" s="310"/>
      <c r="B14" s="742" t="s">
        <v>337</v>
      </c>
      <c r="C14" s="743"/>
      <c r="D14" s="743"/>
      <c r="E14" s="743"/>
      <c r="F14" s="743"/>
      <c r="G14" s="743"/>
      <c r="H14" s="743"/>
      <c r="I14" s="744"/>
      <c r="J14" s="727"/>
      <c r="K14" s="728"/>
      <c r="L14" s="310"/>
    </row>
    <row r="15" spans="1:12" s="29" customFormat="1" ht="33" customHeight="1">
      <c r="A15" s="310"/>
      <c r="B15" s="734" t="s">
        <v>330</v>
      </c>
      <c r="C15" s="734"/>
      <c r="D15" s="734"/>
      <c r="E15" s="734"/>
      <c r="F15" s="734"/>
      <c r="G15" s="734"/>
      <c r="H15" s="734"/>
      <c r="I15" s="734"/>
      <c r="J15" s="727"/>
      <c r="K15" s="728"/>
      <c r="L15" s="310"/>
    </row>
    <row r="16" spans="1:12" s="29" customFormat="1" ht="28.5" customHeight="1">
      <c r="A16" s="310"/>
      <c r="B16" s="742" t="s">
        <v>325</v>
      </c>
      <c r="C16" s="743"/>
      <c r="D16" s="743"/>
      <c r="E16" s="743"/>
      <c r="F16" s="743"/>
      <c r="G16" s="743"/>
      <c r="H16" s="743"/>
      <c r="I16" s="744"/>
      <c r="J16" s="727"/>
      <c r="K16" s="728"/>
      <c r="L16" s="310"/>
    </row>
    <row r="17" spans="1:12" s="29" customFormat="1" ht="3" customHeight="1">
      <c r="A17" s="310"/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10"/>
    </row>
    <row r="18" spans="1:12" s="29" customFormat="1" ht="27" customHeight="1">
      <c r="A18" s="310"/>
      <c r="B18" s="729" t="s">
        <v>87</v>
      </c>
      <c r="C18" s="730"/>
      <c r="D18" s="730"/>
      <c r="E18" s="730"/>
      <c r="F18" s="730"/>
      <c r="G18" s="730"/>
      <c r="H18" s="730"/>
      <c r="I18" s="730"/>
      <c r="J18" s="730"/>
      <c r="K18" s="731"/>
      <c r="L18" s="310"/>
    </row>
    <row r="19" spans="1:12" s="29" customFormat="1" ht="33" customHeight="1">
      <c r="A19" s="310"/>
      <c r="B19" s="738" t="s">
        <v>88</v>
      </c>
      <c r="C19" s="739"/>
      <c r="D19" s="739"/>
      <c r="E19" s="739"/>
      <c r="F19" s="739"/>
      <c r="G19" s="732"/>
      <c r="H19" s="735" t="s">
        <v>89</v>
      </c>
      <c r="I19" s="736"/>
      <c r="J19" s="737"/>
      <c r="K19" s="732" t="s">
        <v>90</v>
      </c>
      <c r="L19" s="310"/>
    </row>
    <row r="20" spans="1:12" s="29" customFormat="1" ht="44.25" customHeight="1">
      <c r="A20" s="310"/>
      <c r="B20" s="740"/>
      <c r="C20" s="741"/>
      <c r="D20" s="741"/>
      <c r="E20" s="741"/>
      <c r="F20" s="741"/>
      <c r="G20" s="733"/>
      <c r="H20" s="367" t="s">
        <v>278</v>
      </c>
      <c r="I20" s="367" t="s">
        <v>14</v>
      </c>
      <c r="J20" s="69" t="s">
        <v>279</v>
      </c>
      <c r="K20" s="733"/>
      <c r="L20" s="310"/>
    </row>
    <row r="21" spans="1:12" s="29" customFormat="1" ht="75" customHeight="1">
      <c r="A21" s="310"/>
      <c r="B21" s="740"/>
      <c r="C21" s="741"/>
      <c r="D21" s="741"/>
      <c r="E21" s="741"/>
      <c r="F21" s="741"/>
      <c r="G21" s="733"/>
      <c r="H21" s="368" t="s">
        <v>333</v>
      </c>
      <c r="I21" s="368" t="s">
        <v>334</v>
      </c>
      <c r="J21" s="368" t="s">
        <v>332</v>
      </c>
      <c r="K21" s="733"/>
      <c r="L21" s="310"/>
    </row>
    <row r="22" spans="1:12" s="29" customFormat="1" ht="57" customHeight="1">
      <c r="A22" s="310"/>
      <c r="B22" s="46">
        <v>1</v>
      </c>
      <c r="C22" s="724"/>
      <c r="D22" s="725"/>
      <c r="E22" s="725"/>
      <c r="F22" s="725"/>
      <c r="G22" s="726"/>
      <c r="H22" s="21"/>
      <c r="I22" s="21"/>
      <c r="J22" s="21"/>
      <c r="K22" s="369" t="str">
        <f>'tablas de calculo'!BC1</f>
        <v>   </v>
      </c>
      <c r="L22" s="310"/>
    </row>
    <row r="23" spans="1:12" s="29" customFormat="1" ht="57" customHeight="1">
      <c r="A23" s="310"/>
      <c r="B23" s="46">
        <v>2</v>
      </c>
      <c r="C23" s="724"/>
      <c r="D23" s="725"/>
      <c r="E23" s="725"/>
      <c r="F23" s="725"/>
      <c r="G23" s="726"/>
      <c r="H23" s="21"/>
      <c r="I23" s="21"/>
      <c r="J23" s="21"/>
      <c r="K23" s="369" t="str">
        <f>'tablas de calculo'!BC2</f>
        <v>   </v>
      </c>
      <c r="L23" s="310"/>
    </row>
    <row r="24" spans="1:12" s="29" customFormat="1" ht="57" customHeight="1">
      <c r="A24" s="310"/>
      <c r="B24" s="46">
        <v>3</v>
      </c>
      <c r="C24" s="724"/>
      <c r="D24" s="725"/>
      <c r="E24" s="725"/>
      <c r="F24" s="725"/>
      <c r="G24" s="726"/>
      <c r="H24" s="21"/>
      <c r="I24" s="21"/>
      <c r="J24" s="21"/>
      <c r="K24" s="369" t="str">
        <f>'tablas de calculo'!BC3</f>
        <v>   </v>
      </c>
      <c r="L24" s="310"/>
    </row>
    <row r="25" spans="1:12" s="29" customFormat="1" ht="38.25" customHeight="1">
      <c r="A25" s="310"/>
      <c r="B25" s="44"/>
      <c r="C25" s="45"/>
      <c r="D25" s="759" t="s">
        <v>91</v>
      </c>
      <c r="E25" s="759"/>
      <c r="F25" s="759"/>
      <c r="G25" s="759"/>
      <c r="H25" s="759"/>
      <c r="I25" s="759"/>
      <c r="J25" s="760"/>
      <c r="K25" s="369" t="str">
        <f>'tablas de calculo'!BD4</f>
        <v>Verifica el 3° requisito</v>
      </c>
      <c r="L25" s="310"/>
    </row>
    <row r="26" spans="1:12" s="29" customFormat="1" ht="3" customHeight="1">
      <c r="A26" s="310"/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10"/>
    </row>
    <row r="27" spans="1:12" s="29" customFormat="1" ht="30.75" customHeight="1">
      <c r="A27" s="310"/>
      <c r="B27" s="42" t="s">
        <v>188</v>
      </c>
      <c r="C27" s="365"/>
      <c r="D27" s="365"/>
      <c r="E27" s="365"/>
      <c r="F27" s="366"/>
      <c r="G27" s="633" t="s">
        <v>378</v>
      </c>
      <c r="H27" s="377"/>
      <c r="I27" s="365"/>
      <c r="J27" s="377"/>
      <c r="K27" s="378"/>
      <c r="L27" s="310"/>
    </row>
    <row r="28" spans="1:12" s="29" customFormat="1" ht="49.5" customHeight="1">
      <c r="A28" s="310"/>
      <c r="B28" s="767">
        <f>VCIFM!F38</f>
        <v>0</v>
      </c>
      <c r="C28" s="768"/>
      <c r="D28" s="768"/>
      <c r="E28" s="768"/>
      <c r="F28" s="769"/>
      <c r="G28" s="750"/>
      <c r="H28" s="751"/>
      <c r="I28" s="751"/>
      <c r="J28" s="751"/>
      <c r="K28" s="752"/>
      <c r="L28" s="310"/>
    </row>
    <row r="29" spans="1:12" s="29" customFormat="1" ht="10.5" customHeight="1">
      <c r="A29" s="310"/>
      <c r="B29" s="770" t="s">
        <v>291</v>
      </c>
      <c r="C29" s="771"/>
      <c r="D29" s="771"/>
      <c r="E29" s="771"/>
      <c r="F29" s="772"/>
      <c r="G29" s="753" t="s">
        <v>291</v>
      </c>
      <c r="H29" s="754"/>
      <c r="I29" s="754"/>
      <c r="J29" s="754"/>
      <c r="K29" s="755"/>
      <c r="L29" s="310"/>
    </row>
    <row r="30" spans="1:12" s="29" customFormat="1" ht="51.75" customHeight="1">
      <c r="A30" s="310"/>
      <c r="B30" s="767">
        <f>VCIFM!F34</f>
        <v>0</v>
      </c>
      <c r="C30" s="768"/>
      <c r="D30" s="768"/>
      <c r="E30" s="768"/>
      <c r="F30" s="769"/>
      <c r="G30" s="756"/>
      <c r="H30" s="757"/>
      <c r="I30" s="757"/>
      <c r="J30" s="757"/>
      <c r="K30" s="758"/>
      <c r="L30" s="310"/>
    </row>
    <row r="31" spans="1:12" s="29" customFormat="1" ht="10.5" customHeight="1">
      <c r="A31" s="310"/>
      <c r="B31" s="773" t="s">
        <v>292</v>
      </c>
      <c r="C31" s="774"/>
      <c r="D31" s="774"/>
      <c r="E31" s="774"/>
      <c r="F31" s="775"/>
      <c r="G31" s="781" t="s">
        <v>292</v>
      </c>
      <c r="H31" s="782"/>
      <c r="I31" s="782"/>
      <c r="J31" s="782"/>
      <c r="K31" s="783"/>
      <c r="L31" s="310"/>
    </row>
    <row r="32" spans="1:12" s="29" customFormat="1" ht="48" customHeight="1">
      <c r="A32" s="310"/>
      <c r="B32" s="776"/>
      <c r="C32" s="777"/>
      <c r="D32" s="777"/>
      <c r="E32" s="777"/>
      <c r="F32" s="778"/>
      <c r="G32" s="70"/>
      <c r="H32" s="784"/>
      <c r="I32" s="784"/>
      <c r="J32" s="784"/>
      <c r="K32" s="785"/>
      <c r="L32" s="310"/>
    </row>
    <row r="33" spans="1:12" s="29" customFormat="1" ht="10.5" customHeight="1">
      <c r="A33" s="310"/>
      <c r="B33" s="747" t="s">
        <v>290</v>
      </c>
      <c r="C33" s="748"/>
      <c r="D33" s="748"/>
      <c r="E33" s="748"/>
      <c r="F33" s="749"/>
      <c r="G33" s="761" t="s">
        <v>290</v>
      </c>
      <c r="H33" s="762"/>
      <c r="I33" s="762"/>
      <c r="J33" s="762"/>
      <c r="K33" s="763"/>
      <c r="L33" s="310"/>
    </row>
    <row r="34" spans="1:12" s="29" customFormat="1" ht="3" customHeight="1">
      <c r="A34" s="310"/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10"/>
    </row>
    <row r="35" spans="1:12" s="29" customFormat="1" ht="34.5" customHeight="1">
      <c r="A35" s="310"/>
      <c r="B35" s="28" t="s">
        <v>92</v>
      </c>
      <c r="C35" s="24"/>
      <c r="D35" s="24"/>
      <c r="E35" s="24"/>
      <c r="F35" s="24"/>
      <c r="G35" s="24"/>
      <c r="H35" s="24"/>
      <c r="I35" s="24"/>
      <c r="J35" s="24"/>
      <c r="K35" s="25"/>
      <c r="L35" s="310"/>
    </row>
    <row r="36" spans="1:12" s="29" customFormat="1" ht="25.5" customHeight="1">
      <c r="A36" s="310"/>
      <c r="B36" s="794"/>
      <c r="C36" s="795"/>
      <c r="D36" s="795"/>
      <c r="E36" s="795"/>
      <c r="F36" s="795"/>
      <c r="G36" s="795"/>
      <c r="H36" s="795"/>
      <c r="I36" s="795"/>
      <c r="J36" s="795"/>
      <c r="K36" s="796"/>
      <c r="L36" s="310"/>
    </row>
    <row r="37" spans="1:12" s="29" customFormat="1" ht="25.5" customHeight="1">
      <c r="A37" s="310"/>
      <c r="B37" s="764"/>
      <c r="C37" s="765"/>
      <c r="D37" s="765"/>
      <c r="E37" s="765"/>
      <c r="F37" s="765"/>
      <c r="G37" s="765"/>
      <c r="H37" s="765"/>
      <c r="I37" s="765"/>
      <c r="J37" s="765"/>
      <c r="K37" s="766"/>
      <c r="L37" s="310"/>
    </row>
    <row r="38" spans="1:12" s="29" customFormat="1" ht="25.5" customHeight="1">
      <c r="A38" s="310"/>
      <c r="B38" s="764"/>
      <c r="C38" s="765"/>
      <c r="D38" s="765"/>
      <c r="E38" s="765"/>
      <c r="F38" s="765"/>
      <c r="G38" s="765"/>
      <c r="H38" s="765"/>
      <c r="I38" s="765"/>
      <c r="J38" s="765"/>
      <c r="K38" s="766"/>
      <c r="L38" s="310"/>
    </row>
    <row r="39" spans="1:12" s="29" customFormat="1" ht="25.5" customHeight="1">
      <c r="A39" s="310"/>
      <c r="B39" s="764"/>
      <c r="C39" s="765"/>
      <c r="D39" s="765"/>
      <c r="E39" s="765"/>
      <c r="F39" s="765"/>
      <c r="G39" s="765"/>
      <c r="H39" s="765"/>
      <c r="I39" s="765"/>
      <c r="J39" s="765"/>
      <c r="K39" s="766"/>
      <c r="L39" s="310"/>
    </row>
    <row r="40" spans="1:12" s="29" customFormat="1" ht="25.5" customHeight="1">
      <c r="A40" s="310"/>
      <c r="B40" s="764"/>
      <c r="C40" s="765"/>
      <c r="D40" s="765"/>
      <c r="E40" s="765"/>
      <c r="F40" s="765"/>
      <c r="G40" s="765"/>
      <c r="H40" s="765"/>
      <c r="I40" s="765"/>
      <c r="J40" s="765"/>
      <c r="K40" s="766"/>
      <c r="L40" s="310"/>
    </row>
    <row r="41" spans="1:12" s="29" customFormat="1" ht="25.5" customHeight="1">
      <c r="A41" s="310"/>
      <c r="B41" s="764"/>
      <c r="C41" s="779"/>
      <c r="D41" s="779"/>
      <c r="E41" s="779"/>
      <c r="F41" s="779"/>
      <c r="G41" s="779"/>
      <c r="H41" s="779"/>
      <c r="I41" s="779"/>
      <c r="J41" s="779"/>
      <c r="K41" s="780"/>
      <c r="L41" s="310"/>
    </row>
    <row r="42" spans="1:12" s="29" customFormat="1" ht="25.5" customHeight="1">
      <c r="A42" s="310"/>
      <c r="B42" s="764"/>
      <c r="C42" s="765"/>
      <c r="D42" s="765"/>
      <c r="E42" s="765"/>
      <c r="F42" s="765"/>
      <c r="G42" s="765"/>
      <c r="H42" s="765"/>
      <c r="I42" s="765"/>
      <c r="J42" s="765"/>
      <c r="K42" s="766"/>
      <c r="L42" s="310"/>
    </row>
    <row r="43" spans="1:12" s="29" customFormat="1" ht="15.75" customHeight="1">
      <c r="A43" s="310"/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10"/>
    </row>
    <row r="44" spans="1:12" s="29" customFormat="1" ht="12.75" hidden="1">
      <c r="A44" s="310"/>
      <c r="L44" s="310"/>
    </row>
    <row r="45" spans="1:12" s="29" customFormat="1" ht="12.75" hidden="1">
      <c r="A45" s="310"/>
      <c r="L45" s="310"/>
    </row>
    <row r="46" spans="1:12" s="29" customFormat="1" ht="12.75" hidden="1">
      <c r="A46" s="310"/>
      <c r="L46" s="310"/>
    </row>
    <row r="47" spans="1:12" s="29" customFormat="1" ht="12.75" hidden="1">
      <c r="A47" s="310"/>
      <c r="L47" s="310"/>
    </row>
    <row r="48" spans="1:12" s="29" customFormat="1" ht="12.75" hidden="1">
      <c r="A48" s="310"/>
      <c r="L48" s="310"/>
    </row>
    <row r="49" spans="1:12" s="29" customFormat="1" ht="12.75" hidden="1">
      <c r="A49" s="310"/>
      <c r="L49" s="310"/>
    </row>
    <row r="50" spans="1:12" s="29" customFormat="1" ht="12.75" hidden="1">
      <c r="A50" s="310"/>
      <c r="L50" s="310"/>
    </row>
    <row r="51" spans="1:12" s="29" customFormat="1" ht="12.75" hidden="1">
      <c r="A51" s="310"/>
      <c r="L51" s="310"/>
    </row>
    <row r="52" spans="1:12" s="29" customFormat="1" ht="12.75" hidden="1">
      <c r="A52" s="310"/>
      <c r="L52" s="310"/>
    </row>
    <row r="53" spans="1:12" s="29" customFormat="1" ht="12.75" hidden="1">
      <c r="A53" s="310"/>
      <c r="L53" s="310"/>
    </row>
    <row r="54" ht="12.75" hidden="1"/>
    <row r="55" ht="12.75" hidden="1"/>
    <row r="56" ht="12.75" hidden="1"/>
    <row r="57" ht="12.75" hidden="1"/>
    <row r="58" ht="12.75" hidden="1"/>
  </sheetData>
  <sheetProtection password="D9BE" sheet="1" objects="1" scenarios="1"/>
  <mergeCells count="54">
    <mergeCell ref="B1:K1"/>
    <mergeCell ref="B39:K39"/>
    <mergeCell ref="B40:K40"/>
    <mergeCell ref="B37:K37"/>
    <mergeCell ref="B36:K36"/>
    <mergeCell ref="B38:K38"/>
    <mergeCell ref="B8:E8"/>
    <mergeCell ref="G8:K8"/>
    <mergeCell ref="B9:K9"/>
    <mergeCell ref="B10:K10"/>
    <mergeCell ref="B5:H5"/>
    <mergeCell ref="J5:K5"/>
    <mergeCell ref="B6:H6"/>
    <mergeCell ref="B7:E7"/>
    <mergeCell ref="G7:K7"/>
    <mergeCell ref="J6:K6"/>
    <mergeCell ref="B3:E3"/>
    <mergeCell ref="G3:H3"/>
    <mergeCell ref="J3:K3"/>
    <mergeCell ref="B4:E4"/>
    <mergeCell ref="G4:H4"/>
    <mergeCell ref="J4:K4"/>
    <mergeCell ref="B42:K42"/>
    <mergeCell ref="C24:G24"/>
    <mergeCell ref="B28:F28"/>
    <mergeCell ref="B29:F29"/>
    <mergeCell ref="B30:F30"/>
    <mergeCell ref="B31:F31"/>
    <mergeCell ref="B32:F32"/>
    <mergeCell ref="B41:K41"/>
    <mergeCell ref="G31:K31"/>
    <mergeCell ref="H32:K32"/>
    <mergeCell ref="C23:G23"/>
    <mergeCell ref="B33:F33"/>
    <mergeCell ref="G28:K28"/>
    <mergeCell ref="G29:K29"/>
    <mergeCell ref="G30:K30"/>
    <mergeCell ref="D25:J25"/>
    <mergeCell ref="G33:K33"/>
    <mergeCell ref="J14:K14"/>
    <mergeCell ref="J12:K12"/>
    <mergeCell ref="B13:I13"/>
    <mergeCell ref="J13:K13"/>
    <mergeCell ref="B12:I12"/>
    <mergeCell ref="B14:I14"/>
    <mergeCell ref="C22:G22"/>
    <mergeCell ref="J15:K15"/>
    <mergeCell ref="J16:K16"/>
    <mergeCell ref="B18:K18"/>
    <mergeCell ref="K19:K21"/>
    <mergeCell ref="B15:I15"/>
    <mergeCell ref="H19:J19"/>
    <mergeCell ref="B19:G21"/>
    <mergeCell ref="B16:I16"/>
  </mergeCells>
  <dataValidations count="3">
    <dataValidation type="custom" allowBlank="1" showInputMessage="1" showErrorMessage="1" error="Elije una sola opción, en la calificación" sqref="H22:J22">
      <formula1>actextdg1</formula1>
    </dataValidation>
    <dataValidation type="custom" allowBlank="1" showInputMessage="1" showErrorMessage="1" error="Elije una sola opción, en la calificación" sqref="H23:J23">
      <formula1>actextdg2</formula1>
    </dataValidation>
    <dataValidation type="custom" allowBlank="1" showInputMessage="1" showErrorMessage="1" error="Elije una sola opción, en la calificación" sqref="H24:J24">
      <formula1>actextdg3</formula1>
    </dataValidation>
  </dataValidations>
  <printOptions horizontalCentered="1"/>
  <pageMargins left="0.1968503937007874" right="0.1968503937007874" top="0.74" bottom="0.72" header="0.23" footer="0"/>
  <pageSetup fitToHeight="1" fitToWidth="1"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BW64"/>
  <sheetViews>
    <sheetView showGridLines="0" zoomScale="79" zoomScaleNormal="79" zoomScaleSheetLayoutView="50" workbookViewId="0" topLeftCell="A1">
      <selection activeCell="A1" sqref="A1"/>
    </sheetView>
  </sheetViews>
  <sheetFormatPr defaultColWidth="11.421875" defaultRowHeight="12.75" zeroHeight="1"/>
  <cols>
    <col min="1" max="1" width="1.7109375" style="362" customWidth="1"/>
    <col min="2" max="2" width="19.57421875" style="362" customWidth="1"/>
    <col min="3" max="3" width="23.421875" style="362" customWidth="1"/>
    <col min="4" max="4" width="16.28125" style="362" customWidth="1"/>
    <col min="5" max="5" width="19.00390625" style="362" customWidth="1"/>
    <col min="6" max="6" width="18.8515625" style="362" customWidth="1"/>
    <col min="7" max="7" width="23.8515625" style="362" customWidth="1"/>
    <col min="8" max="8" width="14.8515625" style="362" customWidth="1"/>
    <col min="9" max="9" width="15.140625" style="362" customWidth="1"/>
    <col min="10" max="10" width="14.421875" style="362" customWidth="1"/>
    <col min="11" max="11" width="9.140625" style="362" customWidth="1"/>
    <col min="12" max="12" width="1.7109375" style="362" customWidth="1"/>
    <col min="13" max="255" width="13.28125" style="362" hidden="1" customWidth="1"/>
    <col min="256" max="16384" width="7.421875" style="362" hidden="1" customWidth="1"/>
  </cols>
  <sheetData>
    <row r="1" spans="1:75" s="29" customFormat="1" ht="36" customHeight="1">
      <c r="A1" s="310"/>
      <c r="B1" s="719" t="s">
        <v>344</v>
      </c>
      <c r="C1" s="824"/>
      <c r="D1" s="824"/>
      <c r="E1" s="824"/>
      <c r="F1" s="824"/>
      <c r="G1" s="824"/>
      <c r="H1" s="824"/>
      <c r="I1" s="824"/>
      <c r="J1" s="824"/>
      <c r="K1" s="825"/>
      <c r="L1" s="312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</row>
    <row r="2" spans="1:62" s="29" customFormat="1" ht="3" customHeight="1">
      <c r="A2" s="310"/>
      <c r="B2" s="396"/>
      <c r="C2" s="396"/>
      <c r="D2" s="396"/>
      <c r="E2" s="396"/>
      <c r="F2" s="396"/>
      <c r="G2" s="397"/>
      <c r="H2" s="397"/>
      <c r="I2" s="397"/>
      <c r="J2" s="397"/>
      <c r="K2" s="396"/>
      <c r="L2" s="313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</row>
    <row r="3" spans="1:12" s="29" customFormat="1" ht="24" customHeight="1">
      <c r="A3" s="310"/>
      <c r="B3" s="786">
        <f>'ACT.EXT.'!B3</f>
        <v>0</v>
      </c>
      <c r="C3" s="787"/>
      <c r="D3" s="787"/>
      <c r="E3" s="787"/>
      <c r="F3" s="373"/>
      <c r="G3" s="788">
        <f>'ACT.EXT.'!G3</f>
        <v>0</v>
      </c>
      <c r="H3" s="788"/>
      <c r="I3" s="374"/>
      <c r="J3" s="788">
        <f>'ACT.EXT.'!J3</f>
        <v>0</v>
      </c>
      <c r="K3" s="789"/>
      <c r="L3" s="310"/>
    </row>
    <row r="4" spans="1:12" s="29" customFormat="1" ht="10.5" customHeight="1">
      <c r="A4" s="310"/>
      <c r="B4" s="770" t="str">
        <f>'ACT.EXT.'!B4</f>
        <v>NOMBRE DEL EVALUADO</v>
      </c>
      <c r="C4" s="771"/>
      <c r="D4" s="771"/>
      <c r="E4" s="771"/>
      <c r="F4" s="375"/>
      <c r="G4" s="790" t="str">
        <f>'ACT.EXT.'!G4</f>
        <v>RFC</v>
      </c>
      <c r="H4" s="790"/>
      <c r="I4" s="375"/>
      <c r="J4" s="790" t="str">
        <f>'ACT.EXT.'!J4</f>
        <v>CURP</v>
      </c>
      <c r="K4" s="791"/>
      <c r="L4" s="310"/>
    </row>
    <row r="5" spans="1:12" s="29" customFormat="1" ht="24" customHeight="1">
      <c r="A5" s="310"/>
      <c r="B5" s="767">
        <f>'ACT.EXT.'!B5</f>
        <v>0</v>
      </c>
      <c r="C5" s="768"/>
      <c r="D5" s="768"/>
      <c r="E5" s="768"/>
      <c r="F5" s="768"/>
      <c r="G5" s="768"/>
      <c r="H5" s="768"/>
      <c r="I5" s="376"/>
      <c r="J5" s="792">
        <f>'ACT.EXT.'!J5</f>
        <v>0</v>
      </c>
      <c r="K5" s="793"/>
      <c r="L5" s="310"/>
    </row>
    <row r="6" spans="1:12" s="29" customFormat="1" ht="10.5" customHeight="1">
      <c r="A6" s="310"/>
      <c r="B6" s="770" t="str">
        <f>'ACT.EXT.'!B6</f>
        <v>DENOMINACIÓN DEL PUESTO</v>
      </c>
      <c r="C6" s="771"/>
      <c r="D6" s="771"/>
      <c r="E6" s="771"/>
      <c r="F6" s="771"/>
      <c r="G6" s="771"/>
      <c r="H6" s="771"/>
      <c r="I6" s="375"/>
      <c r="J6" s="790" t="str">
        <f>'ACT.EXT.'!J6</f>
        <v>No.de RUSP</v>
      </c>
      <c r="K6" s="791"/>
      <c r="L6" s="310"/>
    </row>
    <row r="7" spans="1:12" s="29" customFormat="1" ht="30.75" customHeight="1">
      <c r="A7" s="310"/>
      <c r="B7" s="767">
        <f>'ACT.EXT.'!B7</f>
        <v>0</v>
      </c>
      <c r="C7" s="768"/>
      <c r="D7" s="768"/>
      <c r="E7" s="768"/>
      <c r="F7" s="376"/>
      <c r="G7" s="768">
        <f>'ACT.EXT.'!G7</f>
        <v>0</v>
      </c>
      <c r="H7" s="768"/>
      <c r="I7" s="768"/>
      <c r="J7" s="768"/>
      <c r="K7" s="769"/>
      <c r="L7" s="310"/>
    </row>
    <row r="8" spans="1:12" s="29" customFormat="1" ht="10.5" customHeight="1">
      <c r="A8" s="310"/>
      <c r="B8" s="797" t="str">
        <f>'ACT.EXT.'!B8</f>
        <v>NOMBRE DE LA DEPENDENCIA U ÓRGANO ADMINISTRATIVO DESCONCENTRADO</v>
      </c>
      <c r="C8" s="790"/>
      <c r="D8" s="790"/>
      <c r="E8" s="790"/>
      <c r="F8" s="375"/>
      <c r="G8" s="790" t="str">
        <f>'ACT.EXT.'!G8</f>
        <v>CLAVE Y NOMBRE DE LA UNIDAD RESPONSABLE</v>
      </c>
      <c r="H8" s="790"/>
      <c r="I8" s="790"/>
      <c r="J8" s="790"/>
      <c r="K8" s="791"/>
      <c r="L8" s="310"/>
    </row>
    <row r="9" spans="1:12" s="29" customFormat="1" ht="17.25" customHeight="1">
      <c r="A9" s="310"/>
      <c r="B9" s="798">
        <f>'ACT.EXT.'!B9</f>
        <v>0</v>
      </c>
      <c r="C9" s="799"/>
      <c r="D9" s="799"/>
      <c r="E9" s="799"/>
      <c r="F9" s="799"/>
      <c r="G9" s="799"/>
      <c r="H9" s="799"/>
      <c r="I9" s="799"/>
      <c r="J9" s="799"/>
      <c r="K9" s="800"/>
      <c r="L9" s="310"/>
    </row>
    <row r="10" spans="1:12" s="29" customFormat="1" ht="10.5" customHeight="1">
      <c r="A10" s="310"/>
      <c r="B10" s="801" t="str">
        <f>'ACT.EXT.'!B10</f>
        <v>LUGAR y FECHA DE LA APLICACIÓN:</v>
      </c>
      <c r="C10" s="802"/>
      <c r="D10" s="802"/>
      <c r="E10" s="802"/>
      <c r="F10" s="802"/>
      <c r="G10" s="802"/>
      <c r="H10" s="802"/>
      <c r="I10" s="802"/>
      <c r="J10" s="802"/>
      <c r="K10" s="803"/>
      <c r="L10" s="310"/>
    </row>
    <row r="11" spans="1:12" s="29" customFormat="1" ht="2.25" customHeight="1">
      <c r="A11" s="310"/>
      <c r="B11" s="310"/>
      <c r="C11" s="310"/>
      <c r="D11" s="310"/>
      <c r="E11" s="398"/>
      <c r="F11" s="398"/>
      <c r="G11" s="399"/>
      <c r="H11" s="399"/>
      <c r="I11" s="399"/>
      <c r="J11" s="310"/>
      <c r="K11" s="310"/>
      <c r="L11" s="310"/>
    </row>
    <row r="12" spans="1:12" s="29" customFormat="1" ht="27" customHeight="1">
      <c r="A12" s="310"/>
      <c r="B12" s="816" t="str">
        <f>'vcai-AUTO'!B13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2" s="817"/>
      <c r="D12" s="817"/>
      <c r="E12" s="817"/>
      <c r="F12" s="817"/>
      <c r="G12" s="817"/>
      <c r="H12" s="817"/>
      <c r="I12" s="817"/>
      <c r="J12" s="817"/>
      <c r="K12" s="818"/>
      <c r="L12" s="310"/>
    </row>
    <row r="13" spans="1:12" s="29" customFormat="1" ht="32.25" customHeight="1">
      <c r="A13" s="310"/>
      <c r="B13" s="838" t="s">
        <v>339</v>
      </c>
      <c r="C13" s="839"/>
      <c r="D13" s="323">
        <v>6</v>
      </c>
      <c r="E13" s="483" t="s">
        <v>20</v>
      </c>
      <c r="F13" s="51"/>
      <c r="G13" s="372" t="s">
        <v>340</v>
      </c>
      <c r="H13" s="372" t="s">
        <v>296</v>
      </c>
      <c r="I13" s="372" t="s">
        <v>341</v>
      </c>
      <c r="J13" s="372" t="s">
        <v>342</v>
      </c>
      <c r="K13" s="372" t="s">
        <v>343</v>
      </c>
      <c r="L13" s="310"/>
    </row>
    <row r="14" spans="1:12" s="29" customFormat="1" ht="18">
      <c r="A14" s="310"/>
      <c r="B14" s="835" t="s">
        <v>168</v>
      </c>
      <c r="C14" s="836"/>
      <c r="D14" s="836"/>
      <c r="E14" s="836"/>
      <c r="F14" s="837"/>
      <c r="G14" s="21"/>
      <c r="H14" s="21"/>
      <c r="I14" s="21"/>
      <c r="J14" s="21"/>
      <c r="K14" s="21"/>
      <c r="L14" s="310"/>
    </row>
    <row r="15" spans="1:12" s="29" customFormat="1" ht="18">
      <c r="A15" s="310"/>
      <c r="B15" s="835" t="s">
        <v>169</v>
      </c>
      <c r="C15" s="836" t="s">
        <v>158</v>
      </c>
      <c r="D15" s="836" t="s">
        <v>158</v>
      </c>
      <c r="E15" s="836" t="s">
        <v>158</v>
      </c>
      <c r="F15" s="837" t="s">
        <v>158</v>
      </c>
      <c r="G15" s="21"/>
      <c r="H15" s="21"/>
      <c r="I15" s="21"/>
      <c r="J15" s="21"/>
      <c r="K15" s="21"/>
      <c r="L15" s="310"/>
    </row>
    <row r="16" spans="1:12" s="29" customFormat="1" ht="21" customHeight="1">
      <c r="A16" s="310"/>
      <c r="B16" s="835" t="s">
        <v>170</v>
      </c>
      <c r="C16" s="836" t="s">
        <v>163</v>
      </c>
      <c r="D16" s="836" t="s">
        <v>163</v>
      </c>
      <c r="E16" s="836" t="s">
        <v>163</v>
      </c>
      <c r="F16" s="837" t="s">
        <v>163</v>
      </c>
      <c r="G16" s="21"/>
      <c r="H16" s="21"/>
      <c r="I16" s="21"/>
      <c r="J16" s="21"/>
      <c r="K16" s="21"/>
      <c r="L16" s="310"/>
    </row>
    <row r="17" spans="1:12" s="29" customFormat="1" ht="39.75" customHeight="1">
      <c r="A17" s="310"/>
      <c r="B17" s="816" t="str">
        <f>'vcai-AUTO'!B19</f>
        <v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7" s="833"/>
      <c r="D17" s="833"/>
      <c r="E17" s="833"/>
      <c r="F17" s="833"/>
      <c r="G17" s="833"/>
      <c r="H17" s="833"/>
      <c r="I17" s="833"/>
      <c r="J17" s="833"/>
      <c r="K17" s="834"/>
      <c r="L17" s="310"/>
    </row>
    <row r="18" spans="1:12" s="29" customFormat="1" ht="32.25" customHeight="1">
      <c r="A18" s="310"/>
      <c r="B18" s="838" t="s">
        <v>339</v>
      </c>
      <c r="C18" s="839"/>
      <c r="D18" s="323">
        <v>6</v>
      </c>
      <c r="E18" s="50" t="s">
        <v>20</v>
      </c>
      <c r="F18" s="51"/>
      <c r="G18" s="372" t="s">
        <v>340</v>
      </c>
      <c r="H18" s="372" t="s">
        <v>296</v>
      </c>
      <c r="I18" s="372" t="s">
        <v>341</v>
      </c>
      <c r="J18" s="372" t="s">
        <v>342</v>
      </c>
      <c r="K18" s="372" t="s">
        <v>343</v>
      </c>
      <c r="L18" s="310"/>
    </row>
    <row r="19" spans="1:12" s="29" customFormat="1" ht="18">
      <c r="A19" s="310"/>
      <c r="B19" s="826" t="s">
        <v>171</v>
      </c>
      <c r="C19" s="827" t="s">
        <v>154</v>
      </c>
      <c r="D19" s="827" t="s">
        <v>154</v>
      </c>
      <c r="E19" s="827" t="s">
        <v>154</v>
      </c>
      <c r="F19" s="828" t="s">
        <v>154</v>
      </c>
      <c r="G19" s="21"/>
      <c r="H19" s="21"/>
      <c r="I19" s="21"/>
      <c r="J19" s="21"/>
      <c r="K19" s="21"/>
      <c r="L19" s="310"/>
    </row>
    <row r="20" spans="1:12" s="29" customFormat="1" ht="18" customHeight="1">
      <c r="A20" s="310"/>
      <c r="B20" s="826" t="s">
        <v>172</v>
      </c>
      <c r="C20" s="827" t="s">
        <v>159</v>
      </c>
      <c r="D20" s="827" t="s">
        <v>159</v>
      </c>
      <c r="E20" s="827" t="s">
        <v>159</v>
      </c>
      <c r="F20" s="828" t="s">
        <v>159</v>
      </c>
      <c r="G20" s="21"/>
      <c r="H20" s="21"/>
      <c r="I20" s="21"/>
      <c r="J20" s="21"/>
      <c r="K20" s="21"/>
      <c r="L20" s="310"/>
    </row>
    <row r="21" spans="1:12" s="29" customFormat="1" ht="39.75" customHeight="1">
      <c r="A21" s="310"/>
      <c r="B21" s="816" t="str">
        <f>'vcai-AUTO'!B24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1" s="817"/>
      <c r="D21" s="817"/>
      <c r="E21" s="817"/>
      <c r="F21" s="817"/>
      <c r="G21" s="817"/>
      <c r="H21" s="817"/>
      <c r="I21" s="817"/>
      <c r="J21" s="817"/>
      <c r="K21" s="818"/>
      <c r="L21" s="310"/>
    </row>
    <row r="22" spans="1:12" s="29" customFormat="1" ht="32.25" customHeight="1">
      <c r="A22" s="310"/>
      <c r="B22" s="838" t="s">
        <v>339</v>
      </c>
      <c r="C22" s="839"/>
      <c r="D22" s="323">
        <v>6</v>
      </c>
      <c r="E22" s="50" t="s">
        <v>20</v>
      </c>
      <c r="F22" s="51"/>
      <c r="G22" s="372" t="s">
        <v>340</v>
      </c>
      <c r="H22" s="372" t="s">
        <v>296</v>
      </c>
      <c r="I22" s="372" t="s">
        <v>341</v>
      </c>
      <c r="J22" s="372" t="s">
        <v>342</v>
      </c>
      <c r="K22" s="372" t="s">
        <v>343</v>
      </c>
      <c r="L22" s="310"/>
    </row>
    <row r="23" spans="1:12" s="29" customFormat="1" ht="24.75" customHeight="1">
      <c r="A23" s="310"/>
      <c r="B23" s="826" t="s">
        <v>173</v>
      </c>
      <c r="C23" s="827" t="s">
        <v>155</v>
      </c>
      <c r="D23" s="827" t="s">
        <v>155</v>
      </c>
      <c r="E23" s="827" t="s">
        <v>155</v>
      </c>
      <c r="F23" s="828" t="s">
        <v>155</v>
      </c>
      <c r="G23" s="21"/>
      <c r="H23" s="21"/>
      <c r="I23" s="21"/>
      <c r="J23" s="21"/>
      <c r="K23" s="21"/>
      <c r="L23" s="310"/>
    </row>
    <row r="24" spans="1:12" s="29" customFormat="1" ht="18">
      <c r="A24" s="310"/>
      <c r="B24" s="806" t="s">
        <v>174</v>
      </c>
      <c r="C24" s="807" t="s">
        <v>160</v>
      </c>
      <c r="D24" s="807" t="s">
        <v>160</v>
      </c>
      <c r="E24" s="807" t="s">
        <v>160</v>
      </c>
      <c r="F24" s="808" t="s">
        <v>160</v>
      </c>
      <c r="G24" s="21"/>
      <c r="H24" s="21"/>
      <c r="I24" s="21"/>
      <c r="J24" s="21"/>
      <c r="K24" s="21"/>
      <c r="L24" s="310"/>
    </row>
    <row r="25" spans="1:12" s="29" customFormat="1" ht="18">
      <c r="A25" s="310"/>
      <c r="B25" s="806" t="s">
        <v>175</v>
      </c>
      <c r="C25" s="807" t="s">
        <v>164</v>
      </c>
      <c r="D25" s="807" t="s">
        <v>164</v>
      </c>
      <c r="E25" s="807" t="s">
        <v>164</v>
      </c>
      <c r="F25" s="808" t="s">
        <v>164</v>
      </c>
      <c r="G25" s="21"/>
      <c r="H25" s="21"/>
      <c r="I25" s="21"/>
      <c r="J25" s="21"/>
      <c r="K25" s="21"/>
      <c r="L25" s="310"/>
    </row>
    <row r="26" spans="1:12" s="29" customFormat="1" ht="39.75" customHeight="1">
      <c r="A26" s="310"/>
      <c r="B26" s="816" t="str">
        <f>'vcai-AUTO'!B30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6" s="817"/>
      <c r="D26" s="817"/>
      <c r="E26" s="817"/>
      <c r="F26" s="817"/>
      <c r="G26" s="817"/>
      <c r="H26" s="817"/>
      <c r="I26" s="817"/>
      <c r="J26" s="817"/>
      <c r="K26" s="818"/>
      <c r="L26" s="310"/>
    </row>
    <row r="27" spans="1:12" s="29" customFormat="1" ht="32.25" customHeight="1">
      <c r="A27" s="310"/>
      <c r="B27" s="838" t="s">
        <v>339</v>
      </c>
      <c r="C27" s="839"/>
      <c r="D27" s="323">
        <v>6</v>
      </c>
      <c r="E27" s="50" t="s">
        <v>20</v>
      </c>
      <c r="F27" s="51"/>
      <c r="G27" s="372" t="s">
        <v>340</v>
      </c>
      <c r="H27" s="372" t="s">
        <v>296</v>
      </c>
      <c r="I27" s="372" t="s">
        <v>341</v>
      </c>
      <c r="J27" s="372" t="s">
        <v>342</v>
      </c>
      <c r="K27" s="372" t="s">
        <v>343</v>
      </c>
      <c r="L27" s="310"/>
    </row>
    <row r="28" spans="1:12" s="265" customFormat="1" ht="18">
      <c r="A28" s="314"/>
      <c r="B28" s="819" t="s">
        <v>176</v>
      </c>
      <c r="C28" s="820" t="s">
        <v>156</v>
      </c>
      <c r="D28" s="820" t="s">
        <v>156</v>
      </c>
      <c r="E28" s="820" t="s">
        <v>156</v>
      </c>
      <c r="F28" s="821" t="s">
        <v>156</v>
      </c>
      <c r="G28" s="21"/>
      <c r="H28" s="21"/>
      <c r="I28" s="21"/>
      <c r="J28" s="21"/>
      <c r="K28" s="21"/>
      <c r="L28" s="314"/>
    </row>
    <row r="29" spans="1:12" s="265" customFormat="1" ht="18">
      <c r="A29" s="314"/>
      <c r="B29" s="819" t="s">
        <v>177</v>
      </c>
      <c r="C29" s="820" t="s">
        <v>161</v>
      </c>
      <c r="D29" s="820" t="s">
        <v>161</v>
      </c>
      <c r="E29" s="820" t="s">
        <v>161</v>
      </c>
      <c r="F29" s="821" t="s">
        <v>161</v>
      </c>
      <c r="G29" s="21"/>
      <c r="H29" s="21"/>
      <c r="I29" s="21"/>
      <c r="J29" s="21"/>
      <c r="K29" s="21"/>
      <c r="L29" s="314"/>
    </row>
    <row r="30" spans="1:12" s="265" customFormat="1" ht="24.75" customHeight="1">
      <c r="A30" s="314"/>
      <c r="B30" s="819" t="s">
        <v>178</v>
      </c>
      <c r="C30" s="820" t="s">
        <v>165</v>
      </c>
      <c r="D30" s="820" t="s">
        <v>165</v>
      </c>
      <c r="E30" s="820" t="s">
        <v>165</v>
      </c>
      <c r="F30" s="821" t="s">
        <v>165</v>
      </c>
      <c r="G30" s="21"/>
      <c r="H30" s="21"/>
      <c r="I30" s="21"/>
      <c r="J30" s="21"/>
      <c r="K30" s="21"/>
      <c r="L30" s="314"/>
    </row>
    <row r="31" spans="1:12" s="265" customFormat="1" ht="24.75" customHeight="1">
      <c r="A31" s="314"/>
      <c r="B31" s="806" t="s">
        <v>179</v>
      </c>
      <c r="C31" s="807" t="s">
        <v>167</v>
      </c>
      <c r="D31" s="807" t="s">
        <v>167</v>
      </c>
      <c r="E31" s="807" t="s">
        <v>167</v>
      </c>
      <c r="F31" s="808" t="s">
        <v>167</v>
      </c>
      <c r="G31" s="21"/>
      <c r="H31" s="21"/>
      <c r="I31" s="21"/>
      <c r="J31" s="21"/>
      <c r="K31" s="21"/>
      <c r="L31" s="314"/>
    </row>
    <row r="32" spans="1:16" s="29" customFormat="1" ht="56.25" customHeight="1">
      <c r="A32" s="310"/>
      <c r="B32" s="840" t="str">
        <f>'vcai-AUTO'!B37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2" s="841"/>
      <c r="D32" s="841"/>
      <c r="E32" s="841"/>
      <c r="F32" s="841"/>
      <c r="G32" s="841"/>
      <c r="H32" s="841"/>
      <c r="I32" s="841"/>
      <c r="J32" s="841"/>
      <c r="K32" s="842"/>
      <c r="L32" s="315"/>
      <c r="M32" s="268"/>
      <c r="N32" s="268"/>
      <c r="O32" s="268"/>
      <c r="P32" s="268"/>
    </row>
    <row r="33" spans="1:12" s="29" customFormat="1" ht="32.25" customHeight="1">
      <c r="A33" s="310"/>
      <c r="B33" s="838" t="s">
        <v>339</v>
      </c>
      <c r="C33" s="839"/>
      <c r="D33" s="323">
        <v>6</v>
      </c>
      <c r="E33" s="50" t="s">
        <v>20</v>
      </c>
      <c r="F33" s="51"/>
      <c r="G33" s="372" t="s">
        <v>340</v>
      </c>
      <c r="H33" s="372" t="s">
        <v>296</v>
      </c>
      <c r="I33" s="372" t="s">
        <v>341</v>
      </c>
      <c r="J33" s="372" t="s">
        <v>342</v>
      </c>
      <c r="K33" s="372" t="s">
        <v>343</v>
      </c>
      <c r="L33" s="310"/>
    </row>
    <row r="34" spans="1:12" s="266" customFormat="1" ht="18">
      <c r="A34" s="316"/>
      <c r="B34" s="819" t="s">
        <v>180</v>
      </c>
      <c r="C34" s="820" t="s">
        <v>153</v>
      </c>
      <c r="D34" s="820" t="s">
        <v>153</v>
      </c>
      <c r="E34" s="820" t="s">
        <v>153</v>
      </c>
      <c r="F34" s="821" t="s">
        <v>153</v>
      </c>
      <c r="G34" s="21"/>
      <c r="H34" s="21"/>
      <c r="I34" s="21"/>
      <c r="J34" s="21"/>
      <c r="K34" s="21"/>
      <c r="L34" s="316"/>
    </row>
    <row r="35" spans="1:12" s="266" customFormat="1" ht="18">
      <c r="A35" s="316"/>
      <c r="B35" s="819" t="s">
        <v>181</v>
      </c>
      <c r="C35" s="820" t="s">
        <v>157</v>
      </c>
      <c r="D35" s="820" t="s">
        <v>157</v>
      </c>
      <c r="E35" s="820" t="s">
        <v>157</v>
      </c>
      <c r="F35" s="821" t="s">
        <v>157</v>
      </c>
      <c r="G35" s="21"/>
      <c r="H35" s="21"/>
      <c r="I35" s="21"/>
      <c r="J35" s="21"/>
      <c r="K35" s="21"/>
      <c r="L35" s="316"/>
    </row>
    <row r="36" spans="1:12" s="266" customFormat="1" ht="27" customHeight="1">
      <c r="A36" s="316"/>
      <c r="B36" s="830" t="s">
        <v>182</v>
      </c>
      <c r="C36" s="831" t="s">
        <v>162</v>
      </c>
      <c r="D36" s="831" t="s">
        <v>162</v>
      </c>
      <c r="E36" s="831" t="s">
        <v>162</v>
      </c>
      <c r="F36" s="832" t="s">
        <v>162</v>
      </c>
      <c r="G36" s="21"/>
      <c r="H36" s="21"/>
      <c r="I36" s="21"/>
      <c r="J36" s="21"/>
      <c r="K36" s="21"/>
      <c r="L36" s="316"/>
    </row>
    <row r="37" spans="1:12" s="266" customFormat="1" ht="30" customHeight="1">
      <c r="A37" s="316"/>
      <c r="B37" s="806" t="s">
        <v>183</v>
      </c>
      <c r="C37" s="807" t="s">
        <v>166</v>
      </c>
      <c r="D37" s="807" t="s">
        <v>166</v>
      </c>
      <c r="E37" s="807" t="s">
        <v>166</v>
      </c>
      <c r="F37" s="808" t="s">
        <v>166</v>
      </c>
      <c r="G37" s="21"/>
      <c r="H37" s="21"/>
      <c r="I37" s="21"/>
      <c r="J37" s="21"/>
      <c r="K37" s="21"/>
      <c r="L37" s="316"/>
    </row>
    <row r="38" spans="1:12" s="266" customFormat="1" ht="3" customHeight="1">
      <c r="A38" s="316"/>
      <c r="B38" s="386"/>
      <c r="C38" s="394"/>
      <c r="D38" s="386"/>
      <c r="E38" s="386"/>
      <c r="F38" s="386"/>
      <c r="G38" s="347"/>
      <c r="H38" s="347"/>
      <c r="I38" s="347"/>
      <c r="J38" s="347"/>
      <c r="K38" s="355"/>
      <c r="L38" s="316"/>
    </row>
    <row r="39" spans="1:12" s="29" customFormat="1" ht="15.75" customHeight="1">
      <c r="A39" s="310"/>
      <c r="B39" s="382" t="s">
        <v>53</v>
      </c>
      <c r="C39" s="597" t="str">
        <f>'tablas de calculo'!L4</f>
        <v>Verifica la evaluación</v>
      </c>
      <c r="D39" s="352"/>
      <c r="E39" s="393"/>
      <c r="F39" s="348"/>
      <c r="G39" s="321"/>
      <c r="H39" s="321"/>
      <c r="I39" s="321"/>
      <c r="J39" s="321"/>
      <c r="K39" s="321"/>
      <c r="L39" s="310"/>
    </row>
    <row r="40" spans="1:12" s="29" customFormat="1" ht="15.75" customHeight="1">
      <c r="A40" s="310"/>
      <c r="B40" s="382" t="s">
        <v>1</v>
      </c>
      <c r="C40" s="598" t="str">
        <f>'tablas de calculo'!L7</f>
        <v>Verifica la evaluación</v>
      </c>
      <c r="D40" s="321"/>
      <c r="E40" s="348"/>
      <c r="F40" s="348"/>
      <c r="G40" s="348"/>
      <c r="H40" s="321"/>
      <c r="I40" s="321"/>
      <c r="J40" s="321"/>
      <c r="K40" s="321"/>
      <c r="L40" s="310"/>
    </row>
    <row r="41" spans="1:12" s="29" customFormat="1" ht="15.75" customHeight="1">
      <c r="A41" s="310"/>
      <c r="B41" s="596" t="s">
        <v>2</v>
      </c>
      <c r="C41" s="598" t="str">
        <f>'tablas de calculo'!L11</f>
        <v>Verifica la evaluación</v>
      </c>
      <c r="D41" s="321"/>
      <c r="E41" s="814" t="str">
        <f>'Resumen personal'!B49</f>
        <v>                                                                                                                                          </v>
      </c>
      <c r="F41" s="814"/>
      <c r="G41" s="814"/>
      <c r="H41" s="321"/>
      <c r="I41" s="1"/>
      <c r="J41" s="1"/>
      <c r="K41" s="1"/>
      <c r="L41" s="310"/>
    </row>
    <row r="42" spans="1:12" s="29" customFormat="1" ht="15.75" customHeight="1">
      <c r="A42" s="310"/>
      <c r="B42" s="596" t="s">
        <v>4</v>
      </c>
      <c r="C42" s="598" t="str">
        <f>'tablas de calculo'!L16</f>
        <v>Verifica la evaluacion</v>
      </c>
      <c r="D42" s="321"/>
      <c r="E42" s="814"/>
      <c r="F42" s="814"/>
      <c r="G42" s="814"/>
      <c r="H42" s="348"/>
      <c r="I42" s="1"/>
      <c r="J42" s="1"/>
      <c r="K42" s="2"/>
      <c r="L42" s="310"/>
    </row>
    <row r="43" spans="1:12" s="29" customFormat="1" ht="15.75" customHeight="1" thickBot="1">
      <c r="A43" s="310"/>
      <c r="B43" s="596" t="s">
        <v>3</v>
      </c>
      <c r="C43" s="599" t="str">
        <f>'tablas de calculo'!L21</f>
        <v>Verifica la evaluación</v>
      </c>
      <c r="D43" s="321"/>
      <c r="E43" s="814"/>
      <c r="F43" s="814"/>
      <c r="G43" s="814"/>
      <c r="H43" s="389"/>
      <c r="I43" s="1"/>
      <c r="J43" s="1"/>
      <c r="K43" s="20"/>
      <c r="L43" s="310"/>
    </row>
    <row r="44" spans="1:12" s="29" customFormat="1" ht="33.75" customHeight="1" thickBot="1">
      <c r="A44" s="310"/>
      <c r="B44" s="383" t="s">
        <v>6</v>
      </c>
      <c r="C44" s="379" t="str">
        <f>'tablas de calculo'!L22</f>
        <v>Revisa las ponderaciones</v>
      </c>
      <c r="D44" s="387"/>
      <c r="E44" s="815"/>
      <c r="F44" s="815"/>
      <c r="G44" s="815"/>
      <c r="H44" s="321"/>
      <c r="I44" s="1"/>
      <c r="J44" s="1"/>
      <c r="K44" s="1"/>
      <c r="L44" s="310"/>
    </row>
    <row r="45" spans="1:12" s="43" customFormat="1" ht="32.25" customHeight="1" thickBot="1">
      <c r="A45" s="317"/>
      <c r="B45" s="383" t="s">
        <v>7</v>
      </c>
      <c r="C45" s="380" t="str">
        <f>'tablas de calculo'!L24</f>
        <v>Aplica la evaluación</v>
      </c>
      <c r="D45" s="385"/>
      <c r="E45" s="829" t="s">
        <v>336</v>
      </c>
      <c r="F45" s="829"/>
      <c r="G45" s="829"/>
      <c r="H45" s="390"/>
      <c r="I45" s="829" t="s">
        <v>34</v>
      </c>
      <c r="J45" s="829"/>
      <c r="K45" s="829"/>
      <c r="L45" s="317"/>
    </row>
    <row r="46" spans="1:12" s="43" customFormat="1" ht="32.25" customHeight="1">
      <c r="A46" s="317"/>
      <c r="B46" s="384"/>
      <c r="C46" s="347"/>
      <c r="D46" s="348"/>
      <c r="E46" s="52">
        <f>VCIFM!E42</f>
        <v>0</v>
      </c>
      <c r="F46" s="348"/>
      <c r="G46" s="52">
        <f>VCIFM!H42</f>
        <v>0</v>
      </c>
      <c r="H46" s="391"/>
      <c r="I46" s="392"/>
      <c r="J46" s="392"/>
      <c r="K46" s="392"/>
      <c r="L46" s="317"/>
    </row>
    <row r="47" spans="1:12" s="43" customFormat="1" ht="9.75" customHeight="1">
      <c r="A47" s="317"/>
      <c r="B47" s="384"/>
      <c r="C47" s="347"/>
      <c r="D47" s="385"/>
      <c r="E47" s="395" t="s">
        <v>289</v>
      </c>
      <c r="F47" s="388"/>
      <c r="G47" s="395" t="s">
        <v>288</v>
      </c>
      <c r="H47" s="390"/>
      <c r="I47" s="392"/>
      <c r="J47" s="392"/>
      <c r="K47" s="392"/>
      <c r="L47" s="317"/>
    </row>
    <row r="48" spans="1:12" s="29" customFormat="1" ht="15.75" customHeight="1">
      <c r="A48" s="310"/>
      <c r="B48" s="811" t="s">
        <v>76</v>
      </c>
      <c r="C48" s="812"/>
      <c r="D48" s="812"/>
      <c r="E48" s="812"/>
      <c r="F48" s="812"/>
      <c r="G48" s="812"/>
      <c r="H48" s="812"/>
      <c r="I48" s="812"/>
      <c r="J48" s="812"/>
      <c r="K48" s="813"/>
      <c r="L48" s="310"/>
    </row>
    <row r="49" spans="1:12" s="29" customFormat="1" ht="25.5" customHeight="1">
      <c r="A49" s="310"/>
      <c r="B49" s="809"/>
      <c r="C49" s="810"/>
      <c r="D49" s="381" t="s">
        <v>137</v>
      </c>
      <c r="E49" s="822"/>
      <c r="F49" s="822"/>
      <c r="G49" s="822"/>
      <c r="H49" s="822"/>
      <c r="I49" s="822"/>
      <c r="J49" s="822"/>
      <c r="K49" s="823"/>
      <c r="L49" s="310"/>
    </row>
    <row r="50" spans="1:12" s="29" customFormat="1" ht="25.5" customHeight="1">
      <c r="A50" s="310"/>
      <c r="B50" s="809"/>
      <c r="C50" s="810"/>
      <c r="D50" s="381" t="s">
        <v>137</v>
      </c>
      <c r="E50" s="804"/>
      <c r="F50" s="804"/>
      <c r="G50" s="804"/>
      <c r="H50" s="804"/>
      <c r="I50" s="804"/>
      <c r="J50" s="804"/>
      <c r="K50" s="805"/>
      <c r="L50" s="310"/>
    </row>
    <row r="51" spans="1:12" s="29" customFormat="1" ht="25.5" customHeight="1">
      <c r="A51" s="310"/>
      <c r="B51" s="809"/>
      <c r="C51" s="810"/>
      <c r="D51" s="381" t="s">
        <v>137</v>
      </c>
      <c r="E51" s="804"/>
      <c r="F51" s="804"/>
      <c r="G51" s="804"/>
      <c r="H51" s="804"/>
      <c r="I51" s="804"/>
      <c r="J51" s="804"/>
      <c r="K51" s="805"/>
      <c r="L51" s="310"/>
    </row>
    <row r="52" spans="1:12" s="29" customFormat="1" ht="25.5" customHeight="1">
      <c r="A52" s="310"/>
      <c r="B52" s="809"/>
      <c r="C52" s="810"/>
      <c r="D52" s="381" t="s">
        <v>137</v>
      </c>
      <c r="E52" s="804"/>
      <c r="F52" s="804"/>
      <c r="G52" s="804"/>
      <c r="H52" s="804"/>
      <c r="I52" s="804"/>
      <c r="J52" s="804"/>
      <c r="K52" s="805"/>
      <c r="L52" s="310"/>
    </row>
    <row r="53" spans="1:12" s="29" customFormat="1" ht="25.5" customHeight="1">
      <c r="A53" s="310"/>
      <c r="B53" s="809"/>
      <c r="C53" s="810"/>
      <c r="D53" s="381" t="s">
        <v>137</v>
      </c>
      <c r="E53" s="804"/>
      <c r="F53" s="804"/>
      <c r="G53" s="804"/>
      <c r="H53" s="804"/>
      <c r="I53" s="804"/>
      <c r="J53" s="804"/>
      <c r="K53" s="805"/>
      <c r="L53" s="310"/>
    </row>
    <row r="54" spans="1:12" s="29" customFormat="1" ht="25.5" customHeight="1">
      <c r="A54" s="310"/>
      <c r="B54" s="809"/>
      <c r="C54" s="810"/>
      <c r="D54" s="381" t="s">
        <v>137</v>
      </c>
      <c r="E54" s="804"/>
      <c r="F54" s="804"/>
      <c r="G54" s="804"/>
      <c r="H54" s="804"/>
      <c r="I54" s="804"/>
      <c r="J54" s="804"/>
      <c r="K54" s="805"/>
      <c r="L54" s="310"/>
    </row>
    <row r="55" spans="1:12" s="29" customFormat="1" ht="24.75" customHeight="1">
      <c r="A55" s="310"/>
      <c r="B55" s="809"/>
      <c r="C55" s="810"/>
      <c r="D55" s="381" t="s">
        <v>137</v>
      </c>
      <c r="E55" s="804"/>
      <c r="F55" s="804"/>
      <c r="G55" s="804"/>
      <c r="H55" s="804"/>
      <c r="I55" s="804"/>
      <c r="J55" s="804"/>
      <c r="K55" s="805"/>
      <c r="L55" s="310"/>
    </row>
    <row r="56" spans="2:11" s="310" customFormat="1" ht="11.25" customHeight="1">
      <c r="B56" s="400"/>
      <c r="C56" s="400"/>
      <c r="D56" s="400"/>
      <c r="E56" s="400"/>
      <c r="F56" s="400"/>
      <c r="G56" s="400"/>
      <c r="H56" s="400"/>
      <c r="I56" s="400"/>
      <c r="J56" s="400"/>
      <c r="K56" s="400"/>
    </row>
    <row r="57" spans="2:11" ht="12.75" hidden="1">
      <c r="B57" s="401"/>
      <c r="C57" s="401"/>
      <c r="D57" s="401"/>
      <c r="E57" s="401"/>
      <c r="F57" s="401"/>
      <c r="G57" s="401"/>
      <c r="H57" s="401"/>
      <c r="I57" s="401"/>
      <c r="J57" s="401"/>
      <c r="K57" s="401"/>
    </row>
    <row r="58" ht="12.75" hidden="1"/>
    <row r="59" ht="12.75" hidden="1"/>
    <row r="60" ht="12.75" hidden="1">
      <c r="L60" s="402"/>
    </row>
    <row r="61" spans="2:8" ht="15" hidden="1">
      <c r="B61" s="403" t="s">
        <v>131</v>
      </c>
      <c r="C61" s="404" t="s">
        <v>132</v>
      </c>
      <c r="D61" s="404" t="s">
        <v>133</v>
      </c>
      <c r="E61" s="404" t="s">
        <v>134</v>
      </c>
      <c r="F61" s="404" t="s">
        <v>135</v>
      </c>
      <c r="G61" s="404" t="s">
        <v>136</v>
      </c>
      <c r="H61" s="405" t="s">
        <v>138</v>
      </c>
    </row>
    <row r="62" ht="12.75" hidden="1"/>
    <row r="63" ht="12.75" hidden="1">
      <c r="B63" s="362">
        <v>25</v>
      </c>
    </row>
    <row r="64" ht="12.75" hidden="1">
      <c r="B64" s="362">
        <v>12.5</v>
      </c>
    </row>
    <row r="65" ht="12.75" hidden="1"/>
    <row r="66" ht="12.75"/>
    <row r="67" ht="12.75"/>
    <row r="68" ht="12.75"/>
    <row r="69" ht="12.75"/>
    <row r="70" ht="12.75"/>
    <row r="71" ht="12.75"/>
    <row r="72" ht="12.75"/>
  </sheetData>
  <sheetProtection password="D9BE" sheet="1" objects="1" scenarios="1"/>
  <mergeCells count="61">
    <mergeCell ref="B33:C33"/>
    <mergeCell ref="B13:C13"/>
    <mergeCell ref="B18:C18"/>
    <mergeCell ref="B22:C22"/>
    <mergeCell ref="B27:C27"/>
    <mergeCell ref="B28:F28"/>
    <mergeCell ref="B32:K32"/>
    <mergeCell ref="J6:K6"/>
    <mergeCell ref="B6:H6"/>
    <mergeCell ref="B17:K17"/>
    <mergeCell ref="B9:K9"/>
    <mergeCell ref="B10:K10"/>
    <mergeCell ref="B16:F16"/>
    <mergeCell ref="B14:F14"/>
    <mergeCell ref="B15:F15"/>
    <mergeCell ref="E45:G45"/>
    <mergeCell ref="B7:E7"/>
    <mergeCell ref="G7:K7"/>
    <mergeCell ref="B8:E8"/>
    <mergeCell ref="G8:K8"/>
    <mergeCell ref="B35:F35"/>
    <mergeCell ref="B36:F36"/>
    <mergeCell ref="B25:F25"/>
    <mergeCell ref="I45:K45"/>
    <mergeCell ref="B19:F19"/>
    <mergeCell ref="J3:K3"/>
    <mergeCell ref="B4:E4"/>
    <mergeCell ref="G4:H4"/>
    <mergeCell ref="J4:K4"/>
    <mergeCell ref="B3:E3"/>
    <mergeCell ref="G3:H3"/>
    <mergeCell ref="B1:K1"/>
    <mergeCell ref="B30:F30"/>
    <mergeCell ref="B31:F31"/>
    <mergeCell ref="B20:F20"/>
    <mergeCell ref="B26:K26"/>
    <mergeCell ref="B21:K21"/>
    <mergeCell ref="B23:F23"/>
    <mergeCell ref="B24:F24"/>
    <mergeCell ref="B5:H5"/>
    <mergeCell ref="J5:K5"/>
    <mergeCell ref="B53:C53"/>
    <mergeCell ref="B12:K12"/>
    <mergeCell ref="E54:K54"/>
    <mergeCell ref="B50:C50"/>
    <mergeCell ref="E53:K53"/>
    <mergeCell ref="B29:F29"/>
    <mergeCell ref="B51:C51"/>
    <mergeCell ref="E49:K49"/>
    <mergeCell ref="B52:C52"/>
    <mergeCell ref="B34:F34"/>
    <mergeCell ref="E55:K55"/>
    <mergeCell ref="E52:K52"/>
    <mergeCell ref="B37:F37"/>
    <mergeCell ref="B54:C54"/>
    <mergeCell ref="B55:C55"/>
    <mergeCell ref="B48:K48"/>
    <mergeCell ref="B49:C49"/>
    <mergeCell ref="E50:K50"/>
    <mergeCell ref="E51:K51"/>
    <mergeCell ref="E41:G44"/>
  </mergeCells>
  <conditionalFormatting sqref="G14:K16">
    <cfRule type="expression" priority="1" dxfId="0" stopIfTrue="1">
      <formula>esblancof18</formula>
    </cfRule>
  </conditionalFormatting>
  <dataValidations count="20">
    <dataValidation type="list" allowBlank="1" showInputMessage="1" showErrorMessage="1" prompt="Describa y específique, en su caso, el tipo de acción corrrectiva o e mejora del desempeño que considere necesario o adecuado.&#10;Estas accciones pueden incluir:" sqref="C61:IV61">
      <formula1>$B$61:$I$61</formula1>
    </dataValidation>
    <dataValidation type="list" allowBlank="1" showInputMessage="1" showErrorMessage="1" prompt="Describa y especifique, en su caso, el tipo de acció correctiva o de mejora del desempeño que considere necesario o adecuado.&#10;Estas acciones pueden incluir:" sqref="B49:C55">
      <formula1>$B$61:$J$61</formula1>
    </dataValidation>
    <dataValidation type="list" allowBlank="1" showInputMessage="1" showErrorMessage="1" prompt="Elije el valor porcentual entre cualquier de los dos valores presentados. &#10;&#10;La suma de los valores porcentuales de las cinco capacidades gerenciales, deberá ser 100." sqref="F33 F27 F22 F18">
      <formula1>$B$63:$B$64</formula1>
    </dataValidation>
    <dataValidation type="custom" allowBlank="1" showInputMessage="1" showErrorMessage="1" error="Elije una sola opción en los parámetros de evaluación" sqref="G34:K34">
      <formula1>eapsupdg13</formula1>
    </dataValidation>
    <dataValidation type="custom" allowBlank="1" showInputMessage="1" showErrorMessage="1" error="Elije una sola opción en los parámetros de evaluación" sqref="G35:K35">
      <formula1>eapsupdg14</formula1>
    </dataValidation>
    <dataValidation type="custom" allowBlank="1" showInputMessage="1" showErrorMessage="1" error="Elije una sola opción en los parámetros de evaluación" sqref="G36:K36">
      <formula1>eapsupdg15</formula1>
    </dataValidation>
    <dataValidation type="custom" allowBlank="1" showInputMessage="1" showErrorMessage="1" error="Elije una sola opción en los parámetros de evaluación" sqref="G37:K37">
      <formula1>eapsupdg16</formula1>
    </dataValidation>
    <dataValidation type="custom" allowBlank="1" showInputMessage="1" showErrorMessage="1" error="Elije una sola opción en los parámetros de evaluación" sqref="G28:K28">
      <formula1>eapsupdg9</formula1>
    </dataValidation>
    <dataValidation type="custom" allowBlank="1" showInputMessage="1" showErrorMessage="1" error="Elije una sola opción en los parámetros de evaluación" sqref="G29:K29">
      <formula1>eapsupdg10</formula1>
    </dataValidation>
    <dataValidation type="custom" allowBlank="1" showInputMessage="1" showErrorMessage="1" error="Elije una sola opción en los parámetros de evaluación" sqref="G30:K30">
      <formula1>eapsupdg11</formula1>
    </dataValidation>
    <dataValidation type="custom" allowBlank="1" showInputMessage="1" showErrorMessage="1" error="Elije una sola opción en los parámetros de evaluación" sqref="G31:K31">
      <formula1>eapsupdg12</formula1>
    </dataValidation>
    <dataValidation type="custom" allowBlank="1" showInputMessage="1" showErrorMessage="1" error="Elije una sola opción en los parámetros de evaluación" sqref="G23:K23">
      <formula1>eapsupdg6</formula1>
    </dataValidation>
    <dataValidation type="custom" allowBlank="1" showInputMessage="1" showErrorMessage="1" error="Elije una sola opción en los parámetros de evaluación" sqref="G24:K24">
      <formula1>eapsupdg7</formula1>
    </dataValidation>
    <dataValidation type="custom" allowBlank="1" showInputMessage="1" showErrorMessage="1" error="Elije una sola opción en los parámetros de evaluación" sqref="G25:K25">
      <formula1>eapsupdg8</formula1>
    </dataValidation>
    <dataValidation type="custom" allowBlank="1" showInputMessage="1" showErrorMessage="1" error="Elije una sola opción en los parámetros de evaluación" sqref="G19:K19">
      <formula1>eapsupdg4</formula1>
    </dataValidation>
    <dataValidation type="custom" allowBlank="1" showInputMessage="1" showErrorMessage="1" error="Elije una sola opción en los parámetros de evaluación" sqref="G20:K20">
      <formula1>eapsupdg5</formula1>
    </dataValidation>
    <dataValidation type="list" allowBlank="1" showInputMessage="1" showErrorMessage="1" prompt="Elija el valor porcentual entre los dos valores presentados,por cada una de las Capacidades Gerenciales.&#10;&#10;La suma de los valores porcentuales de las CINCO Capacidades Gerenciales, deberá ser 100." sqref="F13">
      <formula1>$B$63:$B$64</formula1>
    </dataValidation>
    <dataValidation type="custom" allowBlank="1" showInputMessage="1" showErrorMessage="1" error="Elije una sola opción en los parámetros de evaluación" sqref="G14:K14">
      <formula1>eapsupdg1</formula1>
    </dataValidation>
    <dataValidation type="custom" allowBlank="1" showInputMessage="1" showErrorMessage="1" error="Elije una sola opción en los parámetros de evaluación" sqref="G15:K15">
      <formula1>eapsupdg2</formula1>
    </dataValidation>
    <dataValidation type="custom" allowBlank="1" showInputMessage="1" showErrorMessage="1" error="Elije una sola opción en los parámetros de evaluación" sqref="G16:K16">
      <formula1>eapsupdg3</formula1>
    </dataValidation>
  </dataValidations>
  <printOptions horizontalCentered="1"/>
  <pageMargins left="0" right="0" top="0.21" bottom="0" header="0" footer="0"/>
  <pageSetup fitToHeight="1" fitToWidth="1" horizontalDpi="600" verticalDpi="600" orientation="portrait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J81"/>
  <sheetViews>
    <sheetView showGridLines="0" zoomScale="85" zoomScaleNormal="85" zoomScaleSheetLayoutView="50" workbookViewId="0" topLeftCell="A65536">
      <selection activeCell="A1" sqref="A1:IV46"/>
    </sheetView>
  </sheetViews>
  <sheetFormatPr defaultColWidth="11.421875" defaultRowHeight="12.75" zeroHeight="1"/>
  <cols>
    <col min="1" max="1" width="1.7109375" style="29" customWidth="1"/>
    <col min="2" max="2" width="19.421875" style="29" hidden="1" customWidth="1"/>
    <col min="3" max="3" width="19.28125" style="29" hidden="1" customWidth="1"/>
    <col min="4" max="4" width="13.28125" style="29" hidden="1" customWidth="1"/>
    <col min="5" max="5" width="15.8515625" style="29" hidden="1" customWidth="1"/>
    <col min="6" max="6" width="9.57421875" style="29" hidden="1" customWidth="1"/>
    <col min="7" max="7" width="12.140625" style="29" hidden="1" customWidth="1"/>
    <col min="8" max="10" width="30.7109375" style="29" hidden="1" customWidth="1"/>
    <col min="11" max="11" width="15.00390625" style="29" hidden="1" customWidth="1"/>
    <col min="12" max="12" width="1.7109375" style="29" customWidth="1"/>
    <col min="13" max="13" width="14.00390625" style="29" hidden="1" customWidth="1"/>
    <col min="14" max="255" width="11.421875" style="29" hidden="1" customWidth="1"/>
    <col min="256" max="16384" width="2.7109375" style="29" hidden="1" customWidth="1"/>
  </cols>
  <sheetData>
    <row r="1" spans="1:12" ht="13.5" customHeight="1" hidden="1">
      <c r="A1" s="310"/>
      <c r="B1" s="843" t="s">
        <v>308</v>
      </c>
      <c r="C1" s="824"/>
      <c r="D1" s="824"/>
      <c r="E1" s="824"/>
      <c r="F1" s="824"/>
      <c r="G1" s="824"/>
      <c r="H1" s="824"/>
      <c r="I1" s="824"/>
      <c r="J1" s="824"/>
      <c r="K1" s="825"/>
      <c r="L1" s="310"/>
    </row>
    <row r="2" spans="1:12" ht="3" customHeight="1" hidden="1">
      <c r="A2" s="310"/>
      <c r="B2" s="310"/>
      <c r="C2" s="310"/>
      <c r="D2" s="310"/>
      <c r="E2" s="310"/>
      <c r="F2" s="310"/>
      <c r="G2" s="310"/>
      <c r="H2" s="310" t="s">
        <v>307</v>
      </c>
      <c r="I2" s="310"/>
      <c r="J2" s="310"/>
      <c r="K2" s="310"/>
      <c r="L2" s="310"/>
    </row>
    <row r="3" spans="1:62" s="262" customFormat="1" ht="16.5" customHeight="1" hidden="1">
      <c r="A3" s="336"/>
      <c r="B3" s="41" t="s">
        <v>307</v>
      </c>
      <c r="C3" s="55"/>
      <c r="D3" s="55"/>
      <c r="E3" s="55"/>
      <c r="F3" s="55"/>
      <c r="G3" s="55"/>
      <c r="H3" s="55"/>
      <c r="I3" s="55"/>
      <c r="J3" s="55"/>
      <c r="K3" s="56"/>
      <c r="L3" s="406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</row>
    <row r="4" spans="1:62" s="262" customFormat="1" ht="2.25" customHeight="1" hidden="1">
      <c r="A4" s="336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406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</row>
    <row r="5" spans="1:62" s="262" customFormat="1" ht="24" customHeight="1" hidden="1">
      <c r="A5" s="336"/>
      <c r="B5" s="852">
        <f>'ACT.EXT.'!B3</f>
        <v>0</v>
      </c>
      <c r="C5" s="853"/>
      <c r="D5" s="853"/>
      <c r="E5" s="853"/>
      <c r="F5" s="38"/>
      <c r="G5" s="854">
        <f>'ACT.EXT.'!G3</f>
        <v>0</v>
      </c>
      <c r="H5" s="854"/>
      <c r="I5" s="39"/>
      <c r="J5" s="854">
        <f>'ACT.EXT.'!J3</f>
        <v>0</v>
      </c>
      <c r="K5" s="855"/>
      <c r="L5" s="406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</row>
    <row r="6" spans="1:62" s="262" customFormat="1" ht="10.5" customHeight="1" hidden="1">
      <c r="A6" s="336"/>
      <c r="B6" s="850" t="str">
        <f>'ACT.EXT.'!B4</f>
        <v>NOMBRE DEL EVALUADO</v>
      </c>
      <c r="C6" s="851"/>
      <c r="D6" s="851"/>
      <c r="E6" s="851"/>
      <c r="F6" s="37"/>
      <c r="G6" s="888" t="str">
        <f>'ACT.EXT.'!G4</f>
        <v>RFC</v>
      </c>
      <c r="H6" s="888"/>
      <c r="I6" s="37"/>
      <c r="J6" s="888" t="str">
        <f>'ACT.EXT.'!J4</f>
        <v>CURP</v>
      </c>
      <c r="K6" s="889"/>
      <c r="L6" s="406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</row>
    <row r="7" spans="1:62" s="262" customFormat="1" ht="24" customHeight="1" hidden="1">
      <c r="A7" s="336"/>
      <c r="B7" s="846">
        <f>'ACT.EXT.'!B5</f>
        <v>0</v>
      </c>
      <c r="C7" s="847"/>
      <c r="D7" s="847"/>
      <c r="E7" s="847"/>
      <c r="F7" s="847"/>
      <c r="G7" s="847"/>
      <c r="H7" s="847"/>
      <c r="I7" s="40"/>
      <c r="J7" s="848">
        <f>'ACT.EXT.'!J5</f>
        <v>0</v>
      </c>
      <c r="K7" s="849"/>
      <c r="L7" s="406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</row>
    <row r="8" spans="1:62" s="262" customFormat="1" ht="10.5" customHeight="1" hidden="1">
      <c r="A8" s="336"/>
      <c r="B8" s="850" t="str">
        <f>'ACT.EXT.'!B6</f>
        <v>DENOMINACIÓN DEL PUESTO</v>
      </c>
      <c r="C8" s="851"/>
      <c r="D8" s="851"/>
      <c r="E8" s="851"/>
      <c r="F8" s="851"/>
      <c r="G8" s="851"/>
      <c r="H8" s="851"/>
      <c r="I8" s="37"/>
      <c r="J8" s="888" t="str">
        <f>'ACT.EXT.'!J6</f>
        <v>No.de RUSP</v>
      </c>
      <c r="K8" s="889"/>
      <c r="L8" s="406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</row>
    <row r="9" spans="1:62" s="262" customFormat="1" ht="24" customHeight="1" hidden="1">
      <c r="A9" s="336"/>
      <c r="B9" s="846">
        <f>'ACT.EXT.'!B7</f>
        <v>0</v>
      </c>
      <c r="C9" s="847"/>
      <c r="D9" s="847"/>
      <c r="E9" s="847"/>
      <c r="F9" s="40"/>
      <c r="G9" s="847">
        <f>'ACT.EXT.'!G7</f>
        <v>0</v>
      </c>
      <c r="H9" s="847"/>
      <c r="I9" s="847"/>
      <c r="J9" s="847"/>
      <c r="K9" s="896"/>
      <c r="L9" s="406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</row>
    <row r="10" spans="1:62" s="262" customFormat="1" ht="10.5" customHeight="1" hidden="1">
      <c r="A10" s="336"/>
      <c r="B10" s="897" t="str">
        <f>'ACT.EXT.'!B8</f>
        <v>NOMBRE DE LA DEPENDENCIA U ÓRGANO ADMINISTRATIVO DESCONCENTRADO</v>
      </c>
      <c r="C10" s="888"/>
      <c r="D10" s="888"/>
      <c r="E10" s="888"/>
      <c r="F10" s="37"/>
      <c r="G10" s="888" t="str">
        <f>'ACT.EXT.'!G8</f>
        <v>CLAVE Y NOMBRE DE LA UNIDAD RESPONSABLE</v>
      </c>
      <c r="H10" s="888"/>
      <c r="I10" s="888"/>
      <c r="J10" s="888"/>
      <c r="K10" s="889"/>
      <c r="L10" s="406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</row>
    <row r="11" spans="1:62" s="262" customFormat="1" ht="24" customHeight="1" hidden="1">
      <c r="A11" s="336"/>
      <c r="B11" s="890">
        <f>'ACT.EXT.'!B9</f>
        <v>0</v>
      </c>
      <c r="C11" s="891"/>
      <c r="D11" s="891"/>
      <c r="E11" s="891"/>
      <c r="F11" s="891"/>
      <c r="G11" s="891"/>
      <c r="H11" s="891"/>
      <c r="I11" s="891"/>
      <c r="J11" s="891"/>
      <c r="K11" s="892"/>
      <c r="L11" s="406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</row>
    <row r="12" spans="1:62" s="262" customFormat="1" ht="10.5" customHeight="1" hidden="1">
      <c r="A12" s="336"/>
      <c r="B12" s="893" t="str">
        <f>'ACT.EXT.'!B10</f>
        <v>LUGAR y FECHA DE LA APLICACIÓN:</v>
      </c>
      <c r="C12" s="894"/>
      <c r="D12" s="894"/>
      <c r="E12" s="894"/>
      <c r="F12" s="894"/>
      <c r="G12" s="894"/>
      <c r="H12" s="894"/>
      <c r="I12" s="894"/>
      <c r="J12" s="894"/>
      <c r="K12" s="895"/>
      <c r="L12" s="406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</row>
    <row r="13" spans="1:62" s="262" customFormat="1" ht="2.25" customHeight="1" hidden="1">
      <c r="A13" s="336"/>
      <c r="B13" s="407"/>
      <c r="C13" s="407"/>
      <c r="D13" s="408"/>
      <c r="E13" s="408"/>
      <c r="F13" s="408"/>
      <c r="G13" s="408"/>
      <c r="H13" s="408"/>
      <c r="I13" s="408"/>
      <c r="J13" s="408"/>
      <c r="K13" s="408"/>
      <c r="L13" s="406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</row>
    <row r="14" spans="1:12" ht="12" customHeight="1" hidden="1">
      <c r="A14" s="310"/>
      <c r="B14" s="703" t="s">
        <v>54</v>
      </c>
      <c r="C14" s="704"/>
      <c r="D14" s="704"/>
      <c r="E14" s="704"/>
      <c r="F14" s="704"/>
      <c r="G14" s="705"/>
      <c r="H14" s="703" t="s">
        <v>19</v>
      </c>
      <c r="I14" s="704"/>
      <c r="J14" s="704"/>
      <c r="K14" s="705"/>
      <c r="L14" s="310"/>
    </row>
    <row r="15" spans="1:12" ht="12" customHeight="1" hidden="1">
      <c r="A15" s="310"/>
      <c r="B15" s="709"/>
      <c r="C15" s="710"/>
      <c r="D15" s="710"/>
      <c r="E15" s="710"/>
      <c r="F15" s="710"/>
      <c r="G15" s="711"/>
      <c r="H15" s="706"/>
      <c r="I15" s="707"/>
      <c r="J15" s="707"/>
      <c r="K15" s="708"/>
      <c r="L15" s="310"/>
    </row>
    <row r="16" spans="1:12" ht="21.75" customHeight="1" hidden="1">
      <c r="A16" s="310"/>
      <c r="B16" s="706"/>
      <c r="C16" s="707"/>
      <c r="D16" s="707"/>
      <c r="E16" s="707"/>
      <c r="F16" s="707"/>
      <c r="G16" s="708"/>
      <c r="H16" s="69" t="s">
        <v>293</v>
      </c>
      <c r="I16" s="69" t="s">
        <v>77</v>
      </c>
      <c r="J16" s="69" t="s">
        <v>294</v>
      </c>
      <c r="K16" s="844" t="s">
        <v>16</v>
      </c>
      <c r="L16" s="310"/>
    </row>
    <row r="17" spans="1:16" ht="33" customHeight="1" hidden="1">
      <c r="A17" s="310"/>
      <c r="B17" s="879" t="s">
        <v>331</v>
      </c>
      <c r="C17" s="880"/>
      <c r="D17" s="880"/>
      <c r="E17" s="880"/>
      <c r="F17" s="880"/>
      <c r="G17" s="881"/>
      <c r="H17" s="53" t="s">
        <v>304</v>
      </c>
      <c r="I17" s="53" t="s">
        <v>305</v>
      </c>
      <c r="J17" s="53" t="s">
        <v>126</v>
      </c>
      <c r="K17" s="845"/>
      <c r="L17" s="310"/>
      <c r="M17" s="269"/>
      <c r="N17" s="270"/>
      <c r="O17" s="271"/>
      <c r="P17" s="271"/>
    </row>
    <row r="18" spans="1:16" ht="33" customHeight="1" hidden="1">
      <c r="A18" s="310"/>
      <c r="B18" s="882"/>
      <c r="C18" s="883"/>
      <c r="D18" s="883"/>
      <c r="E18" s="883"/>
      <c r="F18" s="883"/>
      <c r="G18" s="884"/>
      <c r="H18" s="418"/>
      <c r="I18" s="418"/>
      <c r="J18" s="418"/>
      <c r="K18" s="418"/>
      <c r="L18" s="310"/>
      <c r="M18" s="269"/>
      <c r="N18" s="269"/>
      <c r="O18" s="271"/>
      <c r="P18" s="271"/>
    </row>
    <row r="19" spans="1:16" ht="30" customHeight="1" hidden="1">
      <c r="A19" s="310"/>
      <c r="B19" s="879" t="s">
        <v>55</v>
      </c>
      <c r="C19" s="880"/>
      <c r="D19" s="880"/>
      <c r="E19" s="880"/>
      <c r="F19" s="880"/>
      <c r="G19" s="881"/>
      <c r="H19" s="69" t="s">
        <v>293</v>
      </c>
      <c r="I19" s="69" t="s">
        <v>77</v>
      </c>
      <c r="J19" s="69" t="s">
        <v>294</v>
      </c>
      <c r="K19" s="844" t="s">
        <v>16</v>
      </c>
      <c r="L19" s="310"/>
      <c r="M19" s="269"/>
      <c r="N19" s="269"/>
      <c r="O19" s="271"/>
      <c r="P19" s="271"/>
    </row>
    <row r="20" spans="1:16" ht="33" customHeight="1" hidden="1">
      <c r="A20" s="310"/>
      <c r="B20" s="885"/>
      <c r="C20" s="886"/>
      <c r="D20" s="886"/>
      <c r="E20" s="886"/>
      <c r="F20" s="886"/>
      <c r="G20" s="887"/>
      <c r="H20" s="53" t="s">
        <v>56</v>
      </c>
      <c r="I20" s="53" t="s">
        <v>57</v>
      </c>
      <c r="J20" s="53" t="s">
        <v>58</v>
      </c>
      <c r="K20" s="845"/>
      <c r="L20" s="310"/>
      <c r="M20" s="272"/>
      <c r="N20" s="272"/>
      <c r="O20" s="272"/>
      <c r="P20" s="271"/>
    </row>
    <row r="21" spans="1:16" ht="33" customHeight="1" hidden="1">
      <c r="A21" s="310"/>
      <c r="B21" s="882"/>
      <c r="C21" s="883"/>
      <c r="D21" s="883"/>
      <c r="E21" s="883"/>
      <c r="F21" s="883"/>
      <c r="G21" s="884"/>
      <c r="H21" s="419"/>
      <c r="I21" s="419"/>
      <c r="J21" s="419"/>
      <c r="K21" s="419"/>
      <c r="L21" s="310"/>
      <c r="M21" s="272"/>
      <c r="N21" s="272"/>
      <c r="O21" s="272"/>
      <c r="P21" s="272"/>
    </row>
    <row r="22" spans="1:16" ht="29.25" customHeight="1" hidden="1">
      <c r="A22" s="310"/>
      <c r="B22" s="879" t="s">
        <v>59</v>
      </c>
      <c r="C22" s="880"/>
      <c r="D22" s="880"/>
      <c r="E22" s="880"/>
      <c r="F22" s="880"/>
      <c r="G22" s="881"/>
      <c r="H22" s="69" t="s">
        <v>293</v>
      </c>
      <c r="I22" s="69" t="s">
        <v>77</v>
      </c>
      <c r="J22" s="69" t="s">
        <v>294</v>
      </c>
      <c r="K22" s="844" t="s">
        <v>16</v>
      </c>
      <c r="L22" s="310"/>
      <c r="M22" s="272"/>
      <c r="N22" s="272"/>
      <c r="O22" s="272"/>
      <c r="P22" s="272"/>
    </row>
    <row r="23" spans="1:16" ht="48.75" customHeight="1" hidden="1">
      <c r="A23" s="310"/>
      <c r="B23" s="885"/>
      <c r="C23" s="886"/>
      <c r="D23" s="886"/>
      <c r="E23" s="886"/>
      <c r="F23" s="886"/>
      <c r="G23" s="887"/>
      <c r="H23" s="53" t="s">
        <v>127</v>
      </c>
      <c r="I23" s="53" t="s">
        <v>128</v>
      </c>
      <c r="J23" s="53" t="s">
        <v>60</v>
      </c>
      <c r="K23" s="845"/>
      <c r="L23" s="310"/>
      <c r="M23" s="272"/>
      <c r="N23" s="272"/>
      <c r="O23" s="272"/>
      <c r="P23" s="272"/>
    </row>
    <row r="24" spans="1:16" ht="33" customHeight="1" hidden="1">
      <c r="A24" s="310"/>
      <c r="B24" s="882"/>
      <c r="C24" s="883"/>
      <c r="D24" s="883"/>
      <c r="E24" s="883"/>
      <c r="F24" s="883"/>
      <c r="G24" s="884"/>
      <c r="H24" s="419"/>
      <c r="I24" s="419"/>
      <c r="J24" s="419"/>
      <c r="K24" s="419"/>
      <c r="L24" s="310"/>
      <c r="M24" s="272"/>
      <c r="N24" s="272"/>
      <c r="O24" s="272"/>
      <c r="P24" s="272"/>
    </row>
    <row r="25" spans="1:16" ht="27" customHeight="1" hidden="1">
      <c r="A25" s="310"/>
      <c r="B25" s="879" t="s">
        <v>61</v>
      </c>
      <c r="C25" s="880"/>
      <c r="D25" s="880"/>
      <c r="E25" s="880"/>
      <c r="F25" s="880"/>
      <c r="G25" s="881"/>
      <c r="H25" s="69" t="s">
        <v>293</v>
      </c>
      <c r="I25" s="69" t="s">
        <v>77</v>
      </c>
      <c r="J25" s="69" t="s">
        <v>294</v>
      </c>
      <c r="K25" s="844" t="s">
        <v>16</v>
      </c>
      <c r="L25" s="310"/>
      <c r="M25" s="272"/>
      <c r="N25" s="272"/>
      <c r="O25" s="272"/>
      <c r="P25" s="272"/>
    </row>
    <row r="26" spans="1:12" ht="35.25" customHeight="1" hidden="1">
      <c r="A26" s="310"/>
      <c r="B26" s="885"/>
      <c r="C26" s="886"/>
      <c r="D26" s="886"/>
      <c r="E26" s="886"/>
      <c r="F26" s="886"/>
      <c r="G26" s="887"/>
      <c r="H26" s="53" t="s">
        <v>62</v>
      </c>
      <c r="I26" s="53" t="s">
        <v>63</v>
      </c>
      <c r="J26" s="53" t="s">
        <v>129</v>
      </c>
      <c r="K26" s="845"/>
      <c r="L26" s="310"/>
    </row>
    <row r="27" spans="1:12" ht="33" customHeight="1" hidden="1">
      <c r="A27" s="310"/>
      <c r="B27" s="882"/>
      <c r="C27" s="883"/>
      <c r="D27" s="883"/>
      <c r="E27" s="883"/>
      <c r="F27" s="883"/>
      <c r="G27" s="884"/>
      <c r="H27" s="419"/>
      <c r="I27" s="419"/>
      <c r="J27" s="419"/>
      <c r="K27" s="419"/>
      <c r="L27" s="310"/>
    </row>
    <row r="28" spans="1:12" ht="3" customHeight="1" hidden="1">
      <c r="A28" s="310"/>
      <c r="B28" s="420"/>
      <c r="C28" s="420"/>
      <c r="D28" s="420"/>
      <c r="E28" s="420"/>
      <c r="F28" s="420"/>
      <c r="G28" s="420"/>
      <c r="H28" s="310"/>
      <c r="I28" s="310"/>
      <c r="J28" s="317"/>
      <c r="K28" s="421"/>
      <c r="L28" s="310"/>
    </row>
    <row r="29" spans="1:12" ht="13.5" customHeight="1" hidden="1">
      <c r="A29" s="310"/>
      <c r="B29" s="410" t="s">
        <v>45</v>
      </c>
      <c r="C29" s="57">
        <f>'tablas de calculo'!AA1</f>
      </c>
      <c r="D29" s="310"/>
      <c r="E29" s="409"/>
      <c r="F29" s="409"/>
      <c r="G29" s="310"/>
      <c r="H29" s="310"/>
      <c r="I29" s="317"/>
      <c r="J29" s="317"/>
      <c r="K29" s="317"/>
      <c r="L29" s="310"/>
    </row>
    <row r="30" spans="1:12" ht="13.5" customHeight="1" hidden="1">
      <c r="A30" s="310"/>
      <c r="B30" s="410" t="s">
        <v>46</v>
      </c>
      <c r="C30" s="57">
        <f>'tablas de calculo'!AA2</f>
      </c>
      <c r="D30" s="310"/>
      <c r="E30" s="409"/>
      <c r="F30" s="409"/>
      <c r="G30" s="310"/>
      <c r="H30" s="310"/>
      <c r="I30" s="317"/>
      <c r="J30" s="317"/>
      <c r="K30" s="317"/>
      <c r="L30" s="310"/>
    </row>
    <row r="31" spans="1:12" ht="13.5" customHeight="1" hidden="1">
      <c r="A31" s="310"/>
      <c r="B31" s="410" t="s">
        <v>47</v>
      </c>
      <c r="C31" s="57">
        <f>'tablas de calculo'!AA3</f>
      </c>
      <c r="D31" s="310"/>
      <c r="E31" s="409"/>
      <c r="F31" s="409"/>
      <c r="G31" s="310"/>
      <c r="H31" s="310"/>
      <c r="I31" s="317"/>
      <c r="J31" s="856"/>
      <c r="K31" s="857"/>
      <c r="L31" s="310"/>
    </row>
    <row r="32" spans="1:12" ht="13.5" customHeight="1" hidden="1">
      <c r="A32" s="310"/>
      <c r="B32" s="410" t="s">
        <v>48</v>
      </c>
      <c r="C32" s="57">
        <f>'tablas de calculo'!AA4</f>
      </c>
      <c r="D32" s="310"/>
      <c r="E32" s="409"/>
      <c r="F32" s="409"/>
      <c r="G32" s="310"/>
      <c r="H32" s="310"/>
      <c r="I32" s="317"/>
      <c r="J32" s="858"/>
      <c r="K32" s="859"/>
      <c r="L32" s="310"/>
    </row>
    <row r="33" spans="1:12" ht="16.5" customHeight="1" hidden="1">
      <c r="A33" s="310"/>
      <c r="B33" s="867" t="s">
        <v>6</v>
      </c>
      <c r="C33" s="868">
        <f>'tablas de calculo'!AA6</f>
        <v>0</v>
      </c>
      <c r="D33" s="869" t="s">
        <v>7</v>
      </c>
      <c r="E33" s="870"/>
      <c r="F33" s="871"/>
      <c r="G33" s="862">
        <f>'tablas de calculo'!AA8</f>
      </c>
      <c r="H33" s="863"/>
      <c r="I33" s="317"/>
      <c r="J33" s="858"/>
      <c r="K33" s="859"/>
      <c r="L33" s="310"/>
    </row>
    <row r="34" spans="1:12" ht="18.75" customHeight="1" hidden="1">
      <c r="A34" s="310"/>
      <c r="B34" s="867"/>
      <c r="C34" s="868"/>
      <c r="D34" s="869"/>
      <c r="E34" s="870"/>
      <c r="F34" s="871"/>
      <c r="G34" s="864"/>
      <c r="H34" s="865"/>
      <c r="I34" s="317"/>
      <c r="J34" s="860"/>
      <c r="K34" s="861"/>
      <c r="L34" s="310"/>
    </row>
    <row r="35" spans="1:12" ht="12.75" hidden="1">
      <c r="A35" s="310"/>
      <c r="B35" s="422"/>
      <c r="C35" s="423"/>
      <c r="D35" s="424"/>
      <c r="E35" s="424"/>
      <c r="F35" s="425"/>
      <c r="G35" s="426"/>
      <c r="H35" s="425"/>
      <c r="I35" s="425"/>
      <c r="J35" s="866" t="s">
        <v>35</v>
      </c>
      <c r="K35" s="866"/>
      <c r="L35" s="310"/>
    </row>
    <row r="36" spans="1:12" ht="18" customHeight="1" hidden="1">
      <c r="A36" s="310"/>
      <c r="B36" s="872" t="str">
        <f>'Resumen personal'!B49</f>
        <v>                                                                                                                                          </v>
      </c>
      <c r="C36" s="873"/>
      <c r="D36" s="873"/>
      <c r="E36" s="874"/>
      <c r="F36" s="426"/>
      <c r="G36" s="426"/>
      <c r="H36" s="425"/>
      <c r="I36" s="425"/>
      <c r="J36" s="425"/>
      <c r="K36" s="425"/>
      <c r="L36" s="310"/>
    </row>
    <row r="37" spans="1:12" ht="18" customHeight="1" hidden="1">
      <c r="A37" s="310"/>
      <c r="B37" s="875"/>
      <c r="C37" s="814"/>
      <c r="D37" s="814"/>
      <c r="E37" s="876"/>
      <c r="F37" s="427"/>
      <c r="G37" s="426"/>
      <c r="H37" s="425"/>
      <c r="I37" s="425"/>
      <c r="J37" s="425"/>
      <c r="K37" s="425"/>
      <c r="L37" s="310"/>
    </row>
    <row r="38" spans="1:12" ht="18" customHeight="1" hidden="1">
      <c r="A38" s="310"/>
      <c r="B38" s="875"/>
      <c r="C38" s="814"/>
      <c r="D38" s="814"/>
      <c r="E38" s="876"/>
      <c r="F38" s="427"/>
      <c r="G38" s="426"/>
      <c r="H38" s="425"/>
      <c r="I38" s="425"/>
      <c r="J38" s="425"/>
      <c r="K38" s="425"/>
      <c r="L38" s="310"/>
    </row>
    <row r="39" spans="1:12" ht="18" customHeight="1" hidden="1">
      <c r="A39" s="310"/>
      <c r="B39" s="877"/>
      <c r="C39" s="815"/>
      <c r="D39" s="815"/>
      <c r="E39" s="878"/>
      <c r="F39" s="427"/>
      <c r="G39" s="426"/>
      <c r="H39" s="425"/>
      <c r="I39" s="426"/>
      <c r="J39" s="428"/>
      <c r="K39" s="428"/>
      <c r="L39" s="310"/>
    </row>
    <row r="40" spans="1:12" ht="9.75" customHeight="1" hidden="1">
      <c r="A40" s="310"/>
      <c r="B40" s="866" t="s">
        <v>335</v>
      </c>
      <c r="C40" s="866"/>
      <c r="D40" s="866"/>
      <c r="E40" s="866"/>
      <c r="F40" s="429"/>
      <c r="G40" s="426"/>
      <c r="H40" s="426"/>
      <c r="I40" s="426"/>
      <c r="J40" s="430"/>
      <c r="K40" s="430"/>
      <c r="L40" s="310"/>
    </row>
    <row r="41" spans="1:12" ht="12.75" customHeight="1" hidden="1">
      <c r="A41" s="310"/>
      <c r="B41" s="431"/>
      <c r="C41" s="431"/>
      <c r="D41" s="431"/>
      <c r="E41" s="431"/>
      <c r="F41" s="429"/>
      <c r="G41" s="426"/>
      <c r="H41" s="426"/>
      <c r="I41" s="426"/>
      <c r="J41" s="430"/>
      <c r="K41" s="430"/>
      <c r="L41" s="310"/>
    </row>
    <row r="42" spans="1:12" ht="29.25" customHeight="1" hidden="1">
      <c r="A42" s="310"/>
      <c r="B42" s="432">
        <f>VCIFM!E42</f>
        <v>0</v>
      </c>
      <c r="C42" s="433"/>
      <c r="D42" s="434"/>
      <c r="E42" s="434"/>
      <c r="F42" s="435"/>
      <c r="G42" s="426"/>
      <c r="H42" s="426"/>
      <c r="I42" s="429"/>
      <c r="J42" s="429"/>
      <c r="K42" s="429"/>
      <c r="L42" s="310"/>
    </row>
    <row r="43" spans="1:12" ht="15.75" customHeight="1" hidden="1">
      <c r="A43" s="310"/>
      <c r="B43" s="436" t="s">
        <v>289</v>
      </c>
      <c r="C43" s="437"/>
      <c r="D43" s="438"/>
      <c r="E43" s="438"/>
      <c r="F43" s="438"/>
      <c r="G43" s="400"/>
      <c r="H43" s="400"/>
      <c r="I43" s="400"/>
      <c r="J43" s="400"/>
      <c r="K43" s="400"/>
      <c r="L43" s="310"/>
    </row>
    <row r="44" spans="1:12" ht="27.75" customHeight="1" hidden="1">
      <c r="A44" s="310"/>
      <c r="B44" s="432">
        <f>VCIFM!H42</f>
        <v>0</v>
      </c>
      <c r="C44" s="433"/>
      <c r="D44" s="434"/>
      <c r="E44" s="310"/>
      <c r="F44" s="435"/>
      <c r="G44" s="400"/>
      <c r="H44" s="400"/>
      <c r="I44" s="400"/>
      <c r="J44" s="400"/>
      <c r="K44" s="400"/>
      <c r="L44" s="310"/>
    </row>
    <row r="45" spans="1:12" ht="12" customHeight="1" hidden="1">
      <c r="A45" s="310"/>
      <c r="B45" s="436" t="s">
        <v>295</v>
      </c>
      <c r="C45" s="439"/>
      <c r="D45" s="400"/>
      <c r="E45" s="400"/>
      <c r="F45" s="400"/>
      <c r="G45" s="400"/>
      <c r="H45" s="400"/>
      <c r="I45" s="400"/>
      <c r="J45" s="400"/>
      <c r="K45" s="400"/>
      <c r="L45" s="310"/>
    </row>
    <row r="46" spans="1:12" ht="12.75" customHeight="1" hidden="1">
      <c r="A46" s="310"/>
      <c r="B46" s="310"/>
      <c r="C46" s="400"/>
      <c r="D46" s="400"/>
      <c r="E46" s="400"/>
      <c r="F46" s="400"/>
      <c r="G46" s="400"/>
      <c r="H46" s="400"/>
      <c r="I46" s="400"/>
      <c r="J46" s="400"/>
      <c r="K46" s="400"/>
      <c r="L46" s="310"/>
    </row>
    <row r="47" spans="1:11" ht="14.25" hidden="1">
      <c r="A47" s="415"/>
      <c r="B47" s="416">
        <v>25</v>
      </c>
      <c r="C47" s="416">
        <v>25</v>
      </c>
      <c r="D47" s="416">
        <v>25</v>
      </c>
      <c r="E47" s="416">
        <v>25</v>
      </c>
      <c r="F47" s="415">
        <f>SUM(B47,C47,D47,E47)</f>
        <v>100</v>
      </c>
      <c r="G47" s="167"/>
      <c r="H47" s="167"/>
      <c r="I47" s="167"/>
      <c r="J47" s="167"/>
      <c r="K47" s="167"/>
    </row>
    <row r="48" spans="3:12" ht="12.75" hidden="1">
      <c r="C48" s="440"/>
      <c r="D48" s="440"/>
      <c r="E48" s="440"/>
      <c r="F48" s="440"/>
      <c r="G48" s="440"/>
      <c r="H48" s="440"/>
      <c r="I48" s="440"/>
      <c r="J48" s="440"/>
      <c r="K48" s="440"/>
      <c r="L48" s="58"/>
    </row>
    <row r="49" spans="3:12" ht="12.75" customHeight="1" hidden="1">
      <c r="C49" s="440"/>
      <c r="D49" s="440"/>
      <c r="E49" s="440"/>
      <c r="F49" s="440"/>
      <c r="G49" s="440"/>
      <c r="L49" s="58"/>
    </row>
    <row r="50" ht="12.75" customHeight="1" hidden="1">
      <c r="L50" s="58"/>
    </row>
    <row r="51" spans="8:12" ht="12.75" hidden="1">
      <c r="H51" s="440"/>
      <c r="I51" s="440"/>
      <c r="J51" s="440"/>
      <c r="K51" s="440"/>
      <c r="L51" s="58"/>
    </row>
    <row r="52" spans="3:12" ht="12.75" hidden="1">
      <c r="C52" s="440"/>
      <c r="D52" s="440"/>
      <c r="E52" s="440"/>
      <c r="F52" s="440"/>
      <c r="G52" s="440"/>
      <c r="H52" s="440"/>
      <c r="I52" s="440"/>
      <c r="J52" s="440"/>
      <c r="K52" s="440"/>
      <c r="L52" s="58"/>
    </row>
    <row r="53" spans="3:12" ht="12.75" hidden="1">
      <c r="C53" s="440"/>
      <c r="D53" s="440"/>
      <c r="E53" s="440"/>
      <c r="F53" s="440"/>
      <c r="G53" s="440"/>
      <c r="H53" s="440"/>
      <c r="I53" s="440"/>
      <c r="J53" s="440"/>
      <c r="K53" s="440"/>
      <c r="L53" s="58"/>
    </row>
    <row r="54" spans="2:12" ht="12.75" hidden="1">
      <c r="B54" s="440"/>
      <c r="C54" s="440"/>
      <c r="D54" s="440"/>
      <c r="E54" s="440"/>
      <c r="F54" s="440"/>
      <c r="G54" s="440"/>
      <c r="H54" s="440"/>
      <c r="I54" s="440"/>
      <c r="J54" s="440"/>
      <c r="K54" s="440"/>
      <c r="L54" s="58"/>
    </row>
    <row r="55" spans="2:12" ht="12.75" hidden="1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2:12" ht="12.75" hidden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2:12" ht="12.75" hidden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</row>
    <row r="58" spans="2:12" ht="12.75" hidden="1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</row>
    <row r="59" spans="2:12" ht="12.75" hidden="1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</row>
    <row r="60" spans="2:12" ht="12.75" hidden="1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</row>
    <row r="61" spans="2:12" ht="12.75" hidden="1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</row>
    <row r="62" spans="2:12" ht="12.75" hidden="1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</row>
    <row r="63" spans="2:12" ht="12.75" hidden="1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</row>
    <row r="64" spans="2:12" ht="12.75" hidden="1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</row>
    <row r="65" spans="2:12" ht="12.75" hidden="1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</row>
    <row r="66" spans="2:12" ht="12.75" hidden="1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</row>
    <row r="67" spans="2:12" ht="12.75" hidden="1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</row>
    <row r="68" spans="2:12" ht="12.75" hidden="1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</row>
    <row r="69" spans="2:12" ht="12.75" hidden="1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pans="2:12" ht="12.75" hidden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</row>
    <row r="71" spans="2:12" ht="12.75" hidden="1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2:12" ht="12.75" hidden="1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</row>
    <row r="73" spans="2:12" ht="12.75" hidden="1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</row>
    <row r="74" spans="2:12" ht="12.75" hidden="1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</row>
    <row r="75" spans="2:12" ht="12.75" hidden="1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</row>
    <row r="76" spans="2:12" ht="12.75" hidden="1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</row>
    <row r="77" spans="2:12" ht="12.75" hidden="1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</row>
    <row r="78" spans="2:12" ht="12.75" hidden="1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</row>
    <row r="79" spans="2:12" ht="12.75" hidden="1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</row>
    <row r="80" spans="2:12" ht="12.75" hidden="1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</row>
    <row r="81" spans="2:12" ht="12.75" hidden="1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</row>
  </sheetData>
  <sheetProtection password="D9BE" sheet="1" objects="1" scenarios="1" selectLockedCells="1"/>
  <mergeCells count="35">
    <mergeCell ref="B11:K11"/>
    <mergeCell ref="B12:K12"/>
    <mergeCell ref="B9:E9"/>
    <mergeCell ref="G9:K9"/>
    <mergeCell ref="B10:E10"/>
    <mergeCell ref="G10:K10"/>
    <mergeCell ref="B6:E6"/>
    <mergeCell ref="G6:H6"/>
    <mergeCell ref="J6:K6"/>
    <mergeCell ref="J8:K8"/>
    <mergeCell ref="K25:K26"/>
    <mergeCell ref="B14:G16"/>
    <mergeCell ref="B17:G18"/>
    <mergeCell ref="B19:G21"/>
    <mergeCell ref="B25:G27"/>
    <mergeCell ref="B22:G24"/>
    <mergeCell ref="K22:K23"/>
    <mergeCell ref="J31:K34"/>
    <mergeCell ref="G33:H34"/>
    <mergeCell ref="B40:E40"/>
    <mergeCell ref="B33:B34"/>
    <mergeCell ref="C33:C34"/>
    <mergeCell ref="D33:F34"/>
    <mergeCell ref="J35:K35"/>
    <mergeCell ref="B36:E39"/>
    <mergeCell ref="B1:K1"/>
    <mergeCell ref="H14:K15"/>
    <mergeCell ref="K16:K17"/>
    <mergeCell ref="K19:K20"/>
    <mergeCell ref="B7:H7"/>
    <mergeCell ref="J7:K7"/>
    <mergeCell ref="B8:H8"/>
    <mergeCell ref="B5:E5"/>
    <mergeCell ref="G5:H5"/>
    <mergeCell ref="J5:K5"/>
  </mergeCells>
  <dataValidations count="7">
    <dataValidation type="custom" allowBlank="1" showInputMessage="1" showErrorMessage="1" error="Elije una sola opción en los parámetros de evaluación" sqref="H27:K27">
      <formula1>eapsupdesa4</formula1>
    </dataValidation>
    <dataValidation type="custom" allowBlank="1" showInputMessage="1" showErrorMessage="1" error="Elije una sola opción en los parámetros de evaluación" sqref="H24:K24">
      <formula1>eapsupdesa3</formula1>
    </dataValidation>
    <dataValidation type="custom" allowBlank="1" showInputMessage="1" showErrorMessage="1" error="Elije una sola opción en los parámetros de evaluación" sqref="H18:K18">
      <formula1>eapsupdesa1</formula1>
    </dataValidation>
    <dataValidation type="textLength" operator="equal" allowBlank="1" showInputMessage="1" showErrorMessage="1" error="ANOTAR A 13 POSICIONES EL R.F.C. DEL EVALUADOR CON MAYUSCULAS" sqref="D42:F42">
      <formula1>13</formula1>
    </dataValidation>
    <dataValidation type="textLength" operator="equal" allowBlank="1" showInputMessage="1" showErrorMessage="1" error="ANOTAR A 18 POSICIONES EL C.U.R.P. DEL EVALUADOR CON MAYUSCULAS" sqref="F44 B44:D44">
      <formula1>18</formula1>
    </dataValidation>
    <dataValidation type="custom" allowBlank="1" showInputMessage="1" showErrorMessage="1" error="Elije una sola opción en los parámetros de evaluación" sqref="H21:K21">
      <formula1>eapsupdesa2</formula1>
    </dataValidation>
    <dataValidation allowBlank="1" showInputMessage="1" prompt="Representa el valor que implica un cumplimiento no aceptable en la meta. &#10;" sqref="J16 J25 J22 J19"/>
  </dataValidations>
  <printOptions horizontalCentered="1"/>
  <pageMargins left="0.1968503937007874" right="0.15748031496062992" top="0.3937007874015748" bottom="0.15748031496062992" header="0.1968503937007874" footer="0"/>
  <pageSetup fitToHeight="1" fitToWidth="1" horizontalDpi="600" verticalDpi="600" orientation="landscape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IV49"/>
  <sheetViews>
    <sheetView showGridLines="0" zoomScale="91" zoomScaleNormal="91" zoomScaleSheetLayoutView="100" workbookViewId="0" topLeftCell="A1">
      <selection activeCell="A1" sqref="A1"/>
    </sheetView>
  </sheetViews>
  <sheetFormatPr defaultColWidth="11.421875" defaultRowHeight="12.75" zeroHeight="1"/>
  <cols>
    <col min="1" max="1" width="1.7109375" style="454" customWidth="1"/>
    <col min="2" max="2" width="39.140625" style="459" customWidth="1"/>
    <col min="3" max="9" width="11.421875" style="459" customWidth="1"/>
    <col min="10" max="11" width="15.421875" style="459" customWidth="1"/>
    <col min="12" max="12" width="1.7109375" style="454" customWidth="1"/>
    <col min="13" max="16384" width="0" style="454" hidden="1" customWidth="1"/>
  </cols>
  <sheetData>
    <row r="1" spans="1:12" s="48" customFormat="1" ht="3" customHeight="1">
      <c r="A1" s="398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398"/>
    </row>
    <row r="2" spans="1:62" s="262" customFormat="1" ht="56.25" customHeight="1">
      <c r="A2" s="336"/>
      <c r="B2" s="729" t="s">
        <v>375</v>
      </c>
      <c r="C2" s="730"/>
      <c r="D2" s="730"/>
      <c r="E2" s="730"/>
      <c r="F2" s="730"/>
      <c r="G2" s="730"/>
      <c r="H2" s="730"/>
      <c r="I2" s="730"/>
      <c r="J2" s="730"/>
      <c r="K2" s="731"/>
      <c r="L2" s="406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</row>
    <row r="3" spans="1:62" s="262" customFormat="1" ht="3" customHeight="1">
      <c r="A3" s="336"/>
      <c r="B3" s="444"/>
      <c r="C3" s="444"/>
      <c r="D3" s="444"/>
      <c r="E3" s="444"/>
      <c r="F3" s="463"/>
      <c r="G3" s="463"/>
      <c r="H3" s="463"/>
      <c r="I3" s="463"/>
      <c r="J3" s="444"/>
      <c r="K3" s="444"/>
      <c r="L3" s="406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</row>
    <row r="4" spans="1:62" s="262" customFormat="1" ht="33" customHeight="1">
      <c r="A4" s="336"/>
      <c r="B4" s="786">
        <f>'vcai-DESARROLLO'!B5</f>
        <v>0</v>
      </c>
      <c r="C4" s="787"/>
      <c r="D4" s="787"/>
      <c r="E4" s="787"/>
      <c r="F4" s="445"/>
      <c r="G4" s="768">
        <f>'vcai-DESARROLLO'!G5</f>
        <v>0</v>
      </c>
      <c r="H4" s="768"/>
      <c r="I4" s="446"/>
      <c r="J4" s="787">
        <f>'vcai-DESARROLLO'!J5:K5</f>
        <v>0</v>
      </c>
      <c r="K4" s="911"/>
      <c r="L4" s="406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</row>
    <row r="5" spans="1:62" s="262" customFormat="1" ht="11.25" customHeight="1">
      <c r="A5" s="336"/>
      <c r="B5" s="797" t="s">
        <v>269</v>
      </c>
      <c r="C5" s="790"/>
      <c r="D5" s="790"/>
      <c r="E5" s="790"/>
      <c r="F5" s="447"/>
      <c r="G5" s="905" t="s">
        <v>289</v>
      </c>
      <c r="H5" s="905"/>
      <c r="I5" s="462"/>
      <c r="J5" s="905" t="s">
        <v>288</v>
      </c>
      <c r="K5" s="906"/>
      <c r="L5" s="406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</row>
    <row r="6" spans="1:62" s="262" customFormat="1" ht="33" customHeight="1">
      <c r="A6" s="336"/>
      <c r="B6" s="767">
        <f>'vcai-DESARROLLO'!B7:H7</f>
        <v>0</v>
      </c>
      <c r="C6" s="768"/>
      <c r="D6" s="768"/>
      <c r="E6" s="768"/>
      <c r="F6" s="768"/>
      <c r="G6" s="768"/>
      <c r="H6" s="768"/>
      <c r="I6" s="446"/>
      <c r="J6" s="912">
        <f>'vcai-DESARROLLO'!J7</f>
        <v>0</v>
      </c>
      <c r="K6" s="913"/>
      <c r="L6" s="406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</row>
    <row r="7" spans="1:62" s="262" customFormat="1" ht="11.25" customHeight="1">
      <c r="A7" s="336"/>
      <c r="B7" s="914" t="s">
        <v>310</v>
      </c>
      <c r="C7" s="905"/>
      <c r="D7" s="905"/>
      <c r="E7" s="905"/>
      <c r="F7" s="905"/>
      <c r="G7" s="905"/>
      <c r="H7" s="905"/>
      <c r="I7" s="448"/>
      <c r="J7" s="908" t="s">
        <v>272</v>
      </c>
      <c r="K7" s="915"/>
      <c r="L7" s="406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</row>
    <row r="8" spans="1:62" s="262" customFormat="1" ht="33" customHeight="1">
      <c r="A8" s="336"/>
      <c r="B8" s="909">
        <f>'vcai-DESARROLLO'!B9</f>
        <v>0</v>
      </c>
      <c r="C8" s="910"/>
      <c r="D8" s="910"/>
      <c r="E8" s="910"/>
      <c r="F8" s="446"/>
      <c r="G8" s="768">
        <f>'vcai-DESARROLLO'!G9</f>
        <v>0</v>
      </c>
      <c r="H8" s="768"/>
      <c r="I8" s="768"/>
      <c r="J8" s="768"/>
      <c r="K8" s="769"/>
      <c r="L8" s="406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</row>
    <row r="9" spans="1:62" s="262" customFormat="1" ht="11.25" customHeight="1">
      <c r="A9" s="336"/>
      <c r="B9" s="907" t="s">
        <v>274</v>
      </c>
      <c r="C9" s="908"/>
      <c r="D9" s="908"/>
      <c r="E9" s="908"/>
      <c r="F9" s="448"/>
      <c r="G9" s="905" t="s">
        <v>275</v>
      </c>
      <c r="H9" s="905"/>
      <c r="I9" s="905"/>
      <c r="J9" s="905"/>
      <c r="K9" s="906"/>
      <c r="L9" s="406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</row>
    <row r="10" spans="1:62" s="262" customFormat="1" ht="33" customHeight="1">
      <c r="A10" s="336"/>
      <c r="B10" s="767">
        <f>'vcai-DESARROLLO'!B11</f>
        <v>0</v>
      </c>
      <c r="C10" s="768"/>
      <c r="D10" s="768"/>
      <c r="E10" s="768"/>
      <c r="F10" s="768"/>
      <c r="G10" s="768"/>
      <c r="H10" s="768"/>
      <c r="I10" s="768"/>
      <c r="J10" s="768"/>
      <c r="K10" s="769"/>
      <c r="L10" s="406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</row>
    <row r="11" spans="1:62" s="262" customFormat="1" ht="11.25" customHeight="1">
      <c r="A11" s="336"/>
      <c r="B11" s="901" t="s">
        <v>5</v>
      </c>
      <c r="C11" s="902"/>
      <c r="D11" s="902"/>
      <c r="E11" s="902"/>
      <c r="F11" s="902"/>
      <c r="G11" s="902"/>
      <c r="H11" s="902"/>
      <c r="I11" s="902"/>
      <c r="J11" s="902"/>
      <c r="K11" s="903"/>
      <c r="L11" s="406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</row>
    <row r="12" spans="1:12" s="273" customFormat="1" ht="3" customHeight="1">
      <c r="A12" s="442"/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42"/>
    </row>
    <row r="13" spans="1:12" s="48" customFormat="1" ht="42" customHeight="1">
      <c r="A13" s="398"/>
      <c r="B13" s="719" t="s">
        <v>309</v>
      </c>
      <c r="C13" s="720"/>
      <c r="D13" s="720"/>
      <c r="E13" s="720"/>
      <c r="F13" s="720"/>
      <c r="G13" s="720"/>
      <c r="H13" s="720"/>
      <c r="I13" s="720"/>
      <c r="J13" s="720"/>
      <c r="K13" s="721"/>
      <c r="L13" s="398"/>
    </row>
    <row r="14" spans="1:12" s="273" customFormat="1" ht="160.5" customHeight="1">
      <c r="A14" s="442"/>
      <c r="B14" s="900"/>
      <c r="C14" s="900"/>
      <c r="D14" s="900"/>
      <c r="E14" s="900"/>
      <c r="F14" s="900"/>
      <c r="G14" s="900"/>
      <c r="H14" s="900"/>
      <c r="I14" s="900"/>
      <c r="J14" s="900"/>
      <c r="K14" s="900"/>
      <c r="L14" s="442"/>
    </row>
    <row r="15" spans="1:12" s="190" customFormat="1" ht="53.25" customHeight="1">
      <c r="A15" s="443"/>
      <c r="B15" s="719" t="s">
        <v>338</v>
      </c>
      <c r="C15" s="720"/>
      <c r="D15" s="720"/>
      <c r="E15" s="720"/>
      <c r="F15" s="720"/>
      <c r="G15" s="720"/>
      <c r="H15" s="720"/>
      <c r="I15" s="721"/>
      <c r="J15" s="904"/>
      <c r="K15" s="904"/>
      <c r="L15" s="443"/>
    </row>
    <row r="16" spans="2:11" s="442" customFormat="1" ht="12.75">
      <c r="B16" s="451"/>
      <c r="C16" s="451"/>
      <c r="D16" s="451"/>
      <c r="E16" s="451"/>
      <c r="F16" s="449"/>
      <c r="G16" s="449"/>
      <c r="H16" s="450"/>
      <c r="I16" s="450"/>
      <c r="J16" s="450"/>
      <c r="K16" s="450"/>
    </row>
    <row r="17" spans="2:11" s="442" customFormat="1" ht="12.75">
      <c r="B17" s="898" t="str">
        <f>'vcai-SUPERIOR'!E41</f>
        <v>                                                                                                                                          </v>
      </c>
      <c r="C17" s="898"/>
      <c r="D17" s="451"/>
      <c r="E17" s="451"/>
      <c r="F17" s="449"/>
      <c r="G17" s="449"/>
      <c r="H17" s="450"/>
      <c r="I17" s="450"/>
      <c r="J17" s="450"/>
      <c r="K17" s="450"/>
    </row>
    <row r="18" spans="2:11" s="442" customFormat="1" ht="12.75">
      <c r="B18" s="898"/>
      <c r="C18" s="898"/>
      <c r="D18" s="451"/>
      <c r="E18" s="451"/>
      <c r="F18" s="449"/>
      <c r="G18" s="449"/>
      <c r="H18" s="450"/>
      <c r="I18" s="450"/>
      <c r="J18" s="450"/>
      <c r="K18" s="450"/>
    </row>
    <row r="19" spans="2:11" s="442" customFormat="1" ht="12.75">
      <c r="B19" s="898"/>
      <c r="C19" s="898"/>
      <c r="D19" s="451"/>
      <c r="E19" s="451"/>
      <c r="F19" s="449"/>
      <c r="G19" s="449"/>
      <c r="H19" s="450"/>
      <c r="I19" s="450"/>
      <c r="J19" s="450"/>
      <c r="K19" s="450"/>
    </row>
    <row r="20" spans="2:11" s="442" customFormat="1" ht="12.75">
      <c r="B20" s="898"/>
      <c r="C20" s="898"/>
      <c r="D20" s="451"/>
      <c r="E20" s="451"/>
      <c r="F20" s="449"/>
      <c r="G20" s="449"/>
      <c r="H20" s="450"/>
      <c r="I20" s="450"/>
      <c r="J20" s="450"/>
      <c r="K20" s="450"/>
    </row>
    <row r="21" spans="2:11" s="442" customFormat="1" ht="12.75">
      <c r="B21" s="899"/>
      <c r="C21" s="899"/>
      <c r="D21" s="451"/>
      <c r="E21" s="451"/>
      <c r="F21" s="449"/>
      <c r="G21" s="449"/>
      <c r="H21" s="450"/>
      <c r="I21" s="450"/>
      <c r="J21" s="450"/>
      <c r="K21" s="460"/>
    </row>
    <row r="22" spans="2:11" s="442" customFormat="1" ht="12" customHeight="1">
      <c r="B22" s="866" t="s">
        <v>335</v>
      </c>
      <c r="C22" s="866"/>
      <c r="D22" s="417"/>
      <c r="E22" s="417"/>
      <c r="F22" s="449"/>
      <c r="G22" s="449"/>
      <c r="H22" s="449"/>
      <c r="I22" s="829" t="s">
        <v>35</v>
      </c>
      <c r="J22" s="829"/>
      <c r="K22" s="829"/>
    </row>
    <row r="23" spans="2:11" s="442" customFormat="1" ht="32.25" customHeight="1">
      <c r="B23" s="614">
        <f>'vcai-SUPERIOR'!E46</f>
        <v>0</v>
      </c>
      <c r="C23" s="417"/>
      <c r="D23" s="417"/>
      <c r="E23" s="417"/>
      <c r="F23" s="449"/>
      <c r="G23" s="449"/>
      <c r="H23" s="449"/>
      <c r="I23" s="411"/>
      <c r="J23" s="411"/>
      <c r="K23" s="411"/>
    </row>
    <row r="24" spans="2:11" s="442" customFormat="1" ht="10.5" customHeight="1">
      <c r="B24" s="436" t="s">
        <v>289</v>
      </c>
      <c r="C24" s="433"/>
      <c r="D24" s="413"/>
      <c r="F24" s="452"/>
      <c r="G24" s="452"/>
      <c r="H24" s="452"/>
      <c r="I24" s="411"/>
      <c r="J24" s="411"/>
      <c r="K24" s="411"/>
    </row>
    <row r="25" spans="2:11" s="442" customFormat="1" ht="9" customHeight="1">
      <c r="B25" s="437"/>
      <c r="C25" s="433"/>
      <c r="D25" s="413"/>
      <c r="F25" s="452"/>
      <c r="G25" s="452"/>
      <c r="H25" s="452"/>
      <c r="I25" s="411"/>
      <c r="J25" s="411"/>
      <c r="K25" s="411"/>
    </row>
    <row r="26" spans="2:11" s="442" customFormat="1" ht="32.25" customHeight="1">
      <c r="B26" s="614">
        <f>'vcai-SUPERIOR'!G46</f>
        <v>0</v>
      </c>
      <c r="C26" s="351"/>
      <c r="D26" s="453"/>
      <c r="E26" s="412"/>
      <c r="F26" s="449"/>
      <c r="G26" s="449"/>
      <c r="H26" s="449"/>
      <c r="I26" s="449"/>
      <c r="J26" s="449"/>
      <c r="K26" s="449"/>
    </row>
    <row r="27" spans="2:11" s="398" customFormat="1" ht="12" customHeight="1">
      <c r="B27" s="436" t="s">
        <v>295</v>
      </c>
      <c r="C27" s="433"/>
      <c r="D27" s="413"/>
      <c r="E27" s="441"/>
      <c r="F27" s="414"/>
      <c r="G27" s="414"/>
      <c r="H27" s="414"/>
      <c r="I27" s="414"/>
      <c r="J27" s="414"/>
      <c r="K27" s="414"/>
    </row>
    <row r="28" spans="3:11" s="398" customFormat="1" ht="11.25" customHeight="1">
      <c r="C28" s="351"/>
      <c r="D28" s="414"/>
      <c r="E28" s="414"/>
      <c r="F28" s="414"/>
      <c r="G28" s="414"/>
      <c r="H28" s="414"/>
      <c r="I28" s="414"/>
      <c r="J28" s="414"/>
      <c r="K28" s="414"/>
    </row>
    <row r="29" spans="2:11" s="398" customFormat="1" ht="12.75">
      <c r="B29" s="414"/>
      <c r="C29" s="414"/>
      <c r="D29" s="414"/>
      <c r="E29" s="414"/>
      <c r="F29" s="414"/>
      <c r="G29" s="414"/>
      <c r="H29" s="414"/>
      <c r="I29" s="414"/>
      <c r="J29" s="414"/>
      <c r="K29" s="414"/>
    </row>
    <row r="30" spans="2:11" ht="12.75" hidden="1">
      <c r="B30" s="455"/>
      <c r="C30" s="455"/>
      <c r="D30" s="455"/>
      <c r="E30" s="455"/>
      <c r="F30" s="455"/>
      <c r="G30" s="455"/>
      <c r="H30" s="455"/>
      <c r="I30" s="455"/>
      <c r="J30" s="455"/>
      <c r="K30" s="455"/>
    </row>
    <row r="31" spans="2:11" ht="12.75" hidden="1">
      <c r="B31" s="455"/>
      <c r="C31" s="455"/>
      <c r="D31" s="455"/>
      <c r="E31" s="455"/>
      <c r="F31" s="455"/>
      <c r="G31" s="455"/>
      <c r="H31" s="455"/>
      <c r="I31" s="455"/>
      <c r="J31" s="455"/>
      <c r="K31" s="455"/>
    </row>
    <row r="32" spans="2:11" s="456" customFormat="1" ht="13.5" hidden="1" thickBot="1">
      <c r="B32" s="455"/>
      <c r="C32" s="455"/>
      <c r="D32" s="455"/>
      <c r="E32" s="455"/>
      <c r="F32" s="455"/>
      <c r="G32" s="455"/>
      <c r="H32" s="455"/>
      <c r="I32" s="455"/>
      <c r="J32" s="455"/>
      <c r="K32" s="455"/>
    </row>
    <row r="33" spans="1:256" s="457" customFormat="1" ht="12.75" hidden="1">
      <c r="A33" s="456"/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456"/>
      <c r="AK33" s="456"/>
      <c r="AL33" s="456"/>
      <c r="AM33" s="456"/>
      <c r="AN33" s="456"/>
      <c r="AO33" s="456"/>
      <c r="AP33" s="456"/>
      <c r="AQ33" s="456"/>
      <c r="AR33" s="456"/>
      <c r="AS33" s="456"/>
      <c r="AT33" s="456"/>
      <c r="AU33" s="456"/>
      <c r="AV33" s="456"/>
      <c r="AW33" s="456"/>
      <c r="AX33" s="456"/>
      <c r="AY33" s="456"/>
      <c r="AZ33" s="456"/>
      <c r="BA33" s="456"/>
      <c r="BB33" s="456"/>
      <c r="BC33" s="456"/>
      <c r="BD33" s="456"/>
      <c r="BE33" s="456"/>
      <c r="BF33" s="456"/>
      <c r="BG33" s="456"/>
      <c r="BH33" s="456"/>
      <c r="BI33" s="456"/>
      <c r="BJ33" s="456"/>
      <c r="BK33" s="456"/>
      <c r="BL33" s="456"/>
      <c r="BM33" s="456"/>
      <c r="BN33" s="456"/>
      <c r="BO33" s="456"/>
      <c r="BP33" s="456"/>
      <c r="BQ33" s="456"/>
      <c r="BR33" s="456"/>
      <c r="BS33" s="456"/>
      <c r="BT33" s="456"/>
      <c r="BU33" s="456"/>
      <c r="BV33" s="456"/>
      <c r="BW33" s="456"/>
      <c r="BX33" s="456"/>
      <c r="BY33" s="456"/>
      <c r="BZ33" s="456"/>
      <c r="CA33" s="456"/>
      <c r="CB33" s="456"/>
      <c r="CC33" s="456"/>
      <c r="CD33" s="456"/>
      <c r="CE33" s="456"/>
      <c r="CF33" s="456"/>
      <c r="CG33" s="456"/>
      <c r="CH33" s="456"/>
      <c r="CI33" s="456"/>
      <c r="CJ33" s="456"/>
      <c r="CK33" s="456"/>
      <c r="CL33" s="456"/>
      <c r="CM33" s="456"/>
      <c r="CN33" s="456"/>
      <c r="CO33" s="456"/>
      <c r="CP33" s="456"/>
      <c r="CQ33" s="456"/>
      <c r="CR33" s="456"/>
      <c r="CS33" s="456"/>
      <c r="CT33" s="456"/>
      <c r="CU33" s="456"/>
      <c r="CV33" s="456"/>
      <c r="CW33" s="456"/>
      <c r="CX33" s="456"/>
      <c r="CY33" s="456"/>
      <c r="CZ33" s="456"/>
      <c r="DA33" s="456"/>
      <c r="DB33" s="456"/>
      <c r="DC33" s="456"/>
      <c r="DD33" s="456"/>
      <c r="DE33" s="456"/>
      <c r="DF33" s="456"/>
      <c r="DG33" s="456"/>
      <c r="DH33" s="456"/>
      <c r="DI33" s="456"/>
      <c r="DJ33" s="456"/>
      <c r="DK33" s="456"/>
      <c r="DL33" s="456"/>
      <c r="DM33" s="456"/>
      <c r="DN33" s="456"/>
      <c r="DO33" s="456"/>
      <c r="DP33" s="456"/>
      <c r="DQ33" s="456"/>
      <c r="DR33" s="456"/>
      <c r="DS33" s="456"/>
      <c r="DT33" s="456"/>
      <c r="DU33" s="456"/>
      <c r="DV33" s="456"/>
      <c r="DW33" s="456"/>
      <c r="DX33" s="456"/>
      <c r="DY33" s="456"/>
      <c r="DZ33" s="456"/>
      <c r="EA33" s="456"/>
      <c r="EB33" s="456"/>
      <c r="EC33" s="456"/>
      <c r="ED33" s="456"/>
      <c r="EE33" s="456"/>
      <c r="EF33" s="456"/>
      <c r="EG33" s="456"/>
      <c r="EH33" s="456"/>
      <c r="EI33" s="456"/>
      <c r="EJ33" s="456"/>
      <c r="EK33" s="456"/>
      <c r="EL33" s="456"/>
      <c r="EM33" s="456"/>
      <c r="EN33" s="456"/>
      <c r="EO33" s="456"/>
      <c r="EP33" s="456"/>
      <c r="EQ33" s="456"/>
      <c r="ER33" s="456"/>
      <c r="ES33" s="456"/>
      <c r="ET33" s="456"/>
      <c r="EU33" s="456"/>
      <c r="EV33" s="456"/>
      <c r="EW33" s="456"/>
      <c r="EX33" s="456"/>
      <c r="EY33" s="456"/>
      <c r="EZ33" s="456"/>
      <c r="FA33" s="456"/>
      <c r="FB33" s="456"/>
      <c r="FC33" s="456"/>
      <c r="FD33" s="456"/>
      <c r="FE33" s="456"/>
      <c r="FF33" s="456"/>
      <c r="FG33" s="456"/>
      <c r="FH33" s="456"/>
      <c r="FI33" s="456"/>
      <c r="FJ33" s="456"/>
      <c r="FK33" s="456"/>
      <c r="FL33" s="456"/>
      <c r="FM33" s="456"/>
      <c r="FN33" s="456"/>
      <c r="FO33" s="456"/>
      <c r="FP33" s="456"/>
      <c r="FQ33" s="456"/>
      <c r="FR33" s="456"/>
      <c r="FS33" s="456"/>
      <c r="FT33" s="456"/>
      <c r="FU33" s="456"/>
      <c r="FV33" s="456"/>
      <c r="FW33" s="456"/>
      <c r="FX33" s="456"/>
      <c r="FY33" s="456"/>
      <c r="FZ33" s="456"/>
      <c r="GA33" s="456"/>
      <c r="GB33" s="456"/>
      <c r="GC33" s="456"/>
      <c r="GD33" s="456"/>
      <c r="GE33" s="456"/>
      <c r="GF33" s="456"/>
      <c r="GG33" s="456"/>
      <c r="GH33" s="456"/>
      <c r="GI33" s="456"/>
      <c r="GJ33" s="456"/>
      <c r="GK33" s="456"/>
      <c r="GL33" s="456"/>
      <c r="GM33" s="456"/>
      <c r="GN33" s="456"/>
      <c r="GO33" s="456"/>
      <c r="GP33" s="456"/>
      <c r="GQ33" s="456"/>
      <c r="GR33" s="456"/>
      <c r="GS33" s="456"/>
      <c r="GT33" s="456"/>
      <c r="GU33" s="456"/>
      <c r="GV33" s="456"/>
      <c r="GW33" s="456"/>
      <c r="GX33" s="456"/>
      <c r="GY33" s="456"/>
      <c r="GZ33" s="456"/>
      <c r="HA33" s="456"/>
      <c r="HB33" s="456"/>
      <c r="HC33" s="456"/>
      <c r="HD33" s="456"/>
      <c r="HE33" s="456"/>
      <c r="HF33" s="456"/>
      <c r="HG33" s="456"/>
      <c r="HH33" s="456"/>
      <c r="HI33" s="456"/>
      <c r="HJ33" s="456"/>
      <c r="HK33" s="456"/>
      <c r="HL33" s="456"/>
      <c r="HM33" s="456"/>
      <c r="HN33" s="456"/>
      <c r="HO33" s="456"/>
      <c r="HP33" s="456"/>
      <c r="HQ33" s="456"/>
      <c r="HR33" s="456"/>
      <c r="HS33" s="456"/>
      <c r="HT33" s="456"/>
      <c r="HU33" s="456"/>
      <c r="HV33" s="456"/>
      <c r="HW33" s="456"/>
      <c r="HX33" s="456"/>
      <c r="HY33" s="456"/>
      <c r="HZ33" s="456"/>
      <c r="IA33" s="456"/>
      <c r="IB33" s="456"/>
      <c r="IC33" s="456"/>
      <c r="ID33" s="456"/>
      <c r="IE33" s="456"/>
      <c r="IF33" s="456"/>
      <c r="IG33" s="456"/>
      <c r="IH33" s="456"/>
      <c r="II33" s="456"/>
      <c r="IJ33" s="456"/>
      <c r="IK33" s="456"/>
      <c r="IL33" s="456"/>
      <c r="IM33" s="456"/>
      <c r="IN33" s="456"/>
      <c r="IO33" s="456"/>
      <c r="IP33" s="456"/>
      <c r="IQ33" s="456"/>
      <c r="IR33" s="456"/>
      <c r="IS33" s="456"/>
      <c r="IT33" s="456"/>
      <c r="IU33" s="456"/>
      <c r="IV33" s="456"/>
    </row>
    <row r="34" spans="2:11" s="456" customFormat="1" ht="12.75" hidden="1">
      <c r="B34" s="455"/>
      <c r="C34" s="455"/>
      <c r="D34" s="455"/>
      <c r="E34" s="455"/>
      <c r="F34" s="455"/>
      <c r="G34" s="455"/>
      <c r="H34" s="455"/>
      <c r="I34" s="455"/>
      <c r="J34" s="455"/>
      <c r="K34" s="455"/>
    </row>
    <row r="35" spans="2:11" s="456" customFormat="1" ht="12.75" hidden="1">
      <c r="B35" s="455"/>
      <c r="C35" s="455"/>
      <c r="D35" s="455"/>
      <c r="E35" s="455"/>
      <c r="F35" s="455"/>
      <c r="G35" s="455"/>
      <c r="H35" s="455"/>
      <c r="I35" s="455"/>
      <c r="J35" s="455"/>
      <c r="K35" s="455"/>
    </row>
    <row r="36" spans="2:11" s="456" customFormat="1" ht="12.75" hidden="1">
      <c r="B36" s="455"/>
      <c r="C36" s="455"/>
      <c r="D36" s="455"/>
      <c r="E36" s="455"/>
      <c r="F36" s="455"/>
      <c r="G36" s="455"/>
      <c r="H36" s="455"/>
      <c r="I36" s="455"/>
      <c r="J36" s="455"/>
      <c r="K36" s="455"/>
    </row>
    <row r="37" spans="2:11" ht="12.75" hidden="1">
      <c r="B37" s="458"/>
      <c r="C37" s="458"/>
      <c r="D37" s="458"/>
      <c r="E37" s="458"/>
      <c r="F37" s="458"/>
      <c r="G37" s="458"/>
      <c r="H37" s="458"/>
      <c r="I37" s="458"/>
      <c r="J37" s="458"/>
      <c r="K37" s="458"/>
    </row>
    <row r="38" spans="2:11" ht="12.75" hidden="1">
      <c r="B38" s="458"/>
      <c r="C38" s="458"/>
      <c r="D38" s="458"/>
      <c r="E38" s="458"/>
      <c r="F38" s="458"/>
      <c r="G38" s="458"/>
      <c r="H38" s="458"/>
      <c r="I38" s="458"/>
      <c r="J38" s="458"/>
      <c r="K38" s="458"/>
    </row>
    <row r="39" spans="2:11" ht="12.75" hidden="1">
      <c r="B39" s="458"/>
      <c r="C39" s="458"/>
      <c r="D39" s="458"/>
      <c r="E39" s="458"/>
      <c r="F39" s="458"/>
      <c r="G39" s="458"/>
      <c r="H39" s="458"/>
      <c r="I39" s="458"/>
      <c r="J39" s="458"/>
      <c r="K39" s="458"/>
    </row>
    <row r="40" spans="2:11" ht="12.75" hidden="1">
      <c r="B40" s="458"/>
      <c r="C40" s="458"/>
      <c r="D40" s="458"/>
      <c r="E40" s="458"/>
      <c r="F40" s="458"/>
      <c r="G40" s="458"/>
      <c r="H40" s="458"/>
      <c r="I40" s="458"/>
      <c r="J40" s="458"/>
      <c r="K40" s="458"/>
    </row>
    <row r="41" spans="2:11" ht="12.75" hidden="1">
      <c r="B41" s="458"/>
      <c r="C41" s="458"/>
      <c r="D41" s="458"/>
      <c r="E41" s="458"/>
      <c r="F41" s="458"/>
      <c r="G41" s="458"/>
      <c r="H41" s="458"/>
      <c r="I41" s="458"/>
      <c r="J41" s="458"/>
      <c r="K41" s="458"/>
    </row>
    <row r="42" spans="2:11" ht="12.75" hidden="1">
      <c r="B42" s="458"/>
      <c r="C42" s="458"/>
      <c r="D42" s="458"/>
      <c r="E42" s="458"/>
      <c r="F42" s="458"/>
      <c r="G42" s="458"/>
      <c r="H42" s="458"/>
      <c r="I42" s="458"/>
      <c r="J42" s="458"/>
      <c r="K42" s="458"/>
    </row>
    <row r="43" spans="2:11" ht="12.75" hidden="1">
      <c r="B43" s="458"/>
      <c r="C43" s="458"/>
      <c r="D43" s="458"/>
      <c r="E43" s="458"/>
      <c r="F43" s="458"/>
      <c r="G43" s="458"/>
      <c r="H43" s="458"/>
      <c r="I43" s="458"/>
      <c r="J43" s="458"/>
      <c r="K43" s="458"/>
    </row>
    <row r="44" spans="2:11" ht="12.75" hidden="1">
      <c r="B44" s="458"/>
      <c r="C44" s="458"/>
      <c r="D44" s="458"/>
      <c r="E44" s="458"/>
      <c r="F44" s="458"/>
      <c r="G44" s="458"/>
      <c r="H44" s="458"/>
      <c r="I44" s="458"/>
      <c r="J44" s="458"/>
      <c r="K44" s="458"/>
    </row>
    <row r="45" spans="2:11" ht="12.75" hidden="1">
      <c r="B45" s="458"/>
      <c r="C45" s="458"/>
      <c r="D45" s="458"/>
      <c r="E45" s="458"/>
      <c r="F45" s="458"/>
      <c r="G45" s="458"/>
      <c r="H45" s="458"/>
      <c r="I45" s="458"/>
      <c r="J45" s="458"/>
      <c r="K45" s="458"/>
    </row>
    <row r="46" spans="2:11" ht="12.75" hidden="1">
      <c r="B46" s="458"/>
      <c r="C46" s="458"/>
      <c r="D46" s="458"/>
      <c r="E46" s="458"/>
      <c r="F46" s="458"/>
      <c r="G46" s="458"/>
      <c r="H46" s="458"/>
      <c r="I46" s="458"/>
      <c r="J46" s="458"/>
      <c r="K46" s="458"/>
    </row>
    <row r="47" spans="2:11" ht="12.75" hidden="1">
      <c r="B47" s="458"/>
      <c r="C47" s="458"/>
      <c r="D47" s="458"/>
      <c r="E47" s="458"/>
      <c r="F47" s="458"/>
      <c r="G47" s="458"/>
      <c r="H47" s="458"/>
      <c r="I47" s="458"/>
      <c r="J47" s="458"/>
      <c r="K47" s="458"/>
    </row>
    <row r="48" spans="2:11" ht="12.75" hidden="1">
      <c r="B48" s="458"/>
      <c r="C48" s="458"/>
      <c r="D48" s="458"/>
      <c r="E48" s="458"/>
      <c r="F48" s="458"/>
      <c r="G48" s="458"/>
      <c r="H48" s="458"/>
      <c r="I48" s="458"/>
      <c r="J48" s="458"/>
      <c r="K48" s="458"/>
    </row>
    <row r="49" spans="2:11" ht="12.75" hidden="1">
      <c r="B49" s="458"/>
      <c r="C49" s="458"/>
      <c r="D49" s="458"/>
      <c r="E49" s="458"/>
      <c r="F49" s="458"/>
      <c r="G49" s="458"/>
      <c r="H49" s="458"/>
      <c r="I49" s="458"/>
      <c r="J49" s="458"/>
      <c r="K49" s="458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s="398" customFormat="1" ht="12.75" hidden="1"/>
    <row r="65" s="398" customFormat="1" ht="12.75" hidden="1"/>
    <row r="66" s="398" customFormat="1" ht="12.75" hidden="1"/>
    <row r="67" s="398" customFormat="1" ht="12.75" hidden="1"/>
    <row r="68" s="398" customFormat="1" ht="12.75" hidden="1"/>
  </sheetData>
  <sheetProtection password="D9BE" sheet="1" objects="1" scenarios="1"/>
  <mergeCells count="24">
    <mergeCell ref="J6:K6"/>
    <mergeCell ref="B6:H6"/>
    <mergeCell ref="B7:H7"/>
    <mergeCell ref="J7:K7"/>
    <mergeCell ref="B2:K2"/>
    <mergeCell ref="B5:E5"/>
    <mergeCell ref="G5:H5"/>
    <mergeCell ref="J4:K4"/>
    <mergeCell ref="J5:K5"/>
    <mergeCell ref="B4:E4"/>
    <mergeCell ref="G4:H4"/>
    <mergeCell ref="B11:K11"/>
    <mergeCell ref="J15:K15"/>
    <mergeCell ref="B15:I15"/>
    <mergeCell ref="G8:K8"/>
    <mergeCell ref="G9:K9"/>
    <mergeCell ref="B10:K10"/>
    <mergeCell ref="B9:E9"/>
    <mergeCell ref="B8:E8"/>
    <mergeCell ref="B13:K13"/>
    <mergeCell ref="I22:K22"/>
    <mergeCell ref="B17:C21"/>
    <mergeCell ref="B14:K14"/>
    <mergeCell ref="B22:C22"/>
  </mergeCells>
  <dataValidations count="3">
    <dataValidation type="textLength" operator="equal" allowBlank="1" showInputMessage="1" showErrorMessage="1" error="ANOTAR A 18 POSICIONES EL C.U.R.P. DEL EVALUADOR CON MAYUSCULAS" sqref="D27">
      <formula1>18</formula1>
    </dataValidation>
    <dataValidation type="textLength" operator="equal" allowBlank="1" showInputMessage="1" showErrorMessage="1" error="ANOTAR A 13 POSICIONES EL R.F.C. DEL EVALUADOR CON MAYUSCULAS" sqref="D24:D25">
      <formula1>13</formula1>
    </dataValidation>
    <dataValidation type="whole" allowBlank="1" showInputMessage="1" showErrorMessage="1" prompt="Anote la Calificación expresada en un rango de 0 - 100.0&#10;&#10;" error="El rango es de 0 a 100" sqref="J15:K15">
      <formula1>0</formula1>
      <formula2>100</formula2>
    </dataValidation>
  </dataValidations>
  <printOptions horizontalCentered="1" verticalCentered="1"/>
  <pageMargins left="0.1968503937007874" right="0.15748031496062992" top="0.31496062992125984" bottom="0.15748031496062992" header="0.15748031496062992" footer="0"/>
  <pageSetup fitToHeight="1" fitToWidth="1" horizontalDpi="600" verticalDpi="600" orientation="landscape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BJ64"/>
  <sheetViews>
    <sheetView showGridLines="0" zoomScale="76" zoomScaleNormal="76" zoomScaleSheetLayoutView="50" workbookViewId="0" topLeftCell="A1">
      <selection activeCell="A1" sqref="A1"/>
    </sheetView>
  </sheetViews>
  <sheetFormatPr defaultColWidth="11.421875" defaultRowHeight="12.75" zeroHeight="1"/>
  <cols>
    <col min="1" max="1" width="1.7109375" style="29" customWidth="1"/>
    <col min="2" max="3" width="21.7109375" style="1" customWidth="1"/>
    <col min="4" max="4" width="13.00390625" style="1" customWidth="1"/>
    <col min="5" max="5" width="21.421875" style="1" customWidth="1"/>
    <col min="6" max="6" width="21.57421875" style="1" customWidth="1"/>
    <col min="7" max="7" width="24.421875" style="1" customWidth="1"/>
    <col min="8" max="8" width="16.28125" style="1" customWidth="1"/>
    <col min="9" max="9" width="14.57421875" style="1" customWidth="1"/>
    <col min="10" max="10" width="15.7109375" style="1" customWidth="1"/>
    <col min="11" max="11" width="9.140625" style="1" customWidth="1"/>
    <col min="12" max="12" width="1.7109375" style="29" customWidth="1"/>
    <col min="13" max="16384" width="13.28125" style="29" hidden="1" customWidth="1"/>
  </cols>
  <sheetData>
    <row r="1" spans="1:12" ht="3" customHeight="1">
      <c r="A1" s="310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10"/>
    </row>
    <row r="2" spans="1:12" ht="33.75" customHeight="1">
      <c r="A2" s="310"/>
      <c r="B2" s="735" t="s">
        <v>345</v>
      </c>
      <c r="C2" s="924"/>
      <c r="D2" s="924"/>
      <c r="E2" s="924"/>
      <c r="F2" s="924"/>
      <c r="G2" s="924"/>
      <c r="H2" s="924"/>
      <c r="I2" s="924"/>
      <c r="J2" s="924"/>
      <c r="K2" s="925"/>
      <c r="L2" s="310"/>
    </row>
    <row r="3" spans="1:62" ht="2.25" customHeight="1">
      <c r="A3" s="310"/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313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</row>
    <row r="4" spans="1:12" ht="24" customHeight="1">
      <c r="A4" s="310"/>
      <c r="B4" s="786">
        <f>'vcai-SUPERIOR'!B3</f>
        <v>0</v>
      </c>
      <c r="C4" s="787"/>
      <c r="D4" s="787"/>
      <c r="E4" s="787"/>
      <c r="F4" s="471"/>
      <c r="G4" s="788">
        <f>'vcai-SUPERIOR'!G3</f>
        <v>0</v>
      </c>
      <c r="H4" s="788"/>
      <c r="I4" s="472"/>
      <c r="J4" s="788">
        <f>'vcai-SUPERIOR'!J3</f>
        <v>0</v>
      </c>
      <c r="K4" s="789"/>
      <c r="L4" s="310"/>
    </row>
    <row r="5" spans="1:12" ht="10.5" customHeight="1">
      <c r="A5" s="310"/>
      <c r="B5" s="916" t="str">
        <f>'vcai-SUPERIOR'!B4</f>
        <v>NOMBRE DEL EVALUADO</v>
      </c>
      <c r="C5" s="917"/>
      <c r="D5" s="917"/>
      <c r="E5" s="917"/>
      <c r="F5" s="327"/>
      <c r="G5" s="918" t="str">
        <f>'vcai-SUPERIOR'!G4</f>
        <v>RFC</v>
      </c>
      <c r="H5" s="918"/>
      <c r="I5" s="327"/>
      <c r="J5" s="918" t="str">
        <f>'vcai-SUPERIOR'!J4</f>
        <v>CURP</v>
      </c>
      <c r="K5" s="919"/>
      <c r="L5" s="310"/>
    </row>
    <row r="6" spans="1:12" ht="24" customHeight="1">
      <c r="A6" s="310"/>
      <c r="B6" s="767">
        <f>'vcai-SUPERIOR'!B5</f>
        <v>0</v>
      </c>
      <c r="C6" s="768"/>
      <c r="D6" s="768"/>
      <c r="E6" s="768"/>
      <c r="F6" s="768"/>
      <c r="G6" s="768"/>
      <c r="H6" s="768"/>
      <c r="I6" s="473"/>
      <c r="J6" s="792">
        <f>'vcai-SUPERIOR'!J5</f>
        <v>0</v>
      </c>
      <c r="K6" s="793"/>
      <c r="L6" s="310"/>
    </row>
    <row r="7" spans="1:12" ht="10.5" customHeight="1">
      <c r="A7" s="310"/>
      <c r="B7" s="916" t="str">
        <f>'vcai-SUPERIOR'!B6</f>
        <v>DENOMINACIÓN DEL PUESTO</v>
      </c>
      <c r="C7" s="917"/>
      <c r="D7" s="917"/>
      <c r="E7" s="917"/>
      <c r="F7" s="917"/>
      <c r="G7" s="917"/>
      <c r="H7" s="917"/>
      <c r="I7" s="327"/>
      <c r="J7" s="918" t="str">
        <f>'vcai-SUPERIOR'!J6</f>
        <v>No.de RUSP</v>
      </c>
      <c r="K7" s="919"/>
      <c r="L7" s="310"/>
    </row>
    <row r="8" spans="1:12" ht="24" customHeight="1">
      <c r="A8" s="310"/>
      <c r="B8" s="767">
        <f>'vcai-SUPERIOR'!B7</f>
        <v>0</v>
      </c>
      <c r="C8" s="768"/>
      <c r="D8" s="768"/>
      <c r="E8" s="768"/>
      <c r="F8" s="473"/>
      <c r="G8" s="768">
        <f>'vcai-SUPERIOR'!G7</f>
        <v>0</v>
      </c>
      <c r="H8" s="768"/>
      <c r="I8" s="768"/>
      <c r="J8" s="768"/>
      <c r="K8" s="769"/>
      <c r="L8" s="310"/>
    </row>
    <row r="9" spans="1:12" ht="10.5" customHeight="1">
      <c r="A9" s="310"/>
      <c r="B9" s="920" t="str">
        <f>'vcai-SUPERIOR'!B8</f>
        <v>NOMBRE DE LA DEPENDENCIA U ÓRGANO ADMINISTRATIVO DESCONCENTRADO</v>
      </c>
      <c r="C9" s="918"/>
      <c r="D9" s="918"/>
      <c r="E9" s="918"/>
      <c r="F9" s="327"/>
      <c r="G9" s="918" t="str">
        <f>'vcai-SUPERIOR'!G8</f>
        <v>CLAVE Y NOMBRE DE LA UNIDAD RESPONSABLE</v>
      </c>
      <c r="H9" s="918"/>
      <c r="I9" s="918"/>
      <c r="J9" s="918"/>
      <c r="K9" s="919"/>
      <c r="L9" s="310"/>
    </row>
    <row r="10" spans="1:12" ht="24" customHeight="1">
      <c r="A10" s="310"/>
      <c r="B10" s="798">
        <f>'vcai-SUPERIOR'!B9</f>
        <v>0</v>
      </c>
      <c r="C10" s="799"/>
      <c r="D10" s="799"/>
      <c r="E10" s="799"/>
      <c r="F10" s="799"/>
      <c r="G10" s="799"/>
      <c r="H10" s="799"/>
      <c r="I10" s="799"/>
      <c r="J10" s="799"/>
      <c r="K10" s="800"/>
      <c r="L10" s="310"/>
    </row>
    <row r="11" spans="1:12" ht="10.5" customHeight="1">
      <c r="A11" s="310"/>
      <c r="B11" s="921" t="str">
        <f>'vcai-SUPERIOR'!B10</f>
        <v>LUGAR y FECHA DE LA APLICACIÓN:</v>
      </c>
      <c r="C11" s="922"/>
      <c r="D11" s="922"/>
      <c r="E11" s="922"/>
      <c r="F11" s="922"/>
      <c r="G11" s="922"/>
      <c r="H11" s="922"/>
      <c r="I11" s="922"/>
      <c r="J11" s="922"/>
      <c r="K11" s="923"/>
      <c r="L11" s="310"/>
    </row>
    <row r="12" spans="1:12" ht="2.25" customHeight="1">
      <c r="A12" s="310"/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310"/>
    </row>
    <row r="13" spans="1:12" ht="33.75" customHeight="1">
      <c r="A13" s="310"/>
      <c r="B13" s="816" t="str">
        <f>'vcai-SUPERIOR'!B12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3" s="817"/>
      <c r="D13" s="817"/>
      <c r="E13" s="817"/>
      <c r="F13" s="817"/>
      <c r="G13" s="817"/>
      <c r="H13" s="817"/>
      <c r="I13" s="817"/>
      <c r="J13" s="817"/>
      <c r="K13" s="818"/>
      <c r="L13" s="310"/>
    </row>
    <row r="14" spans="1:12" ht="31.5" customHeight="1">
      <c r="A14" s="310"/>
      <c r="B14" s="838" t="s">
        <v>339</v>
      </c>
      <c r="C14" s="839"/>
      <c r="D14" s="323">
        <v>6</v>
      </c>
      <c r="E14" s="482" t="s">
        <v>20</v>
      </c>
      <c r="F14" s="49">
        <f>'vcai-SUPERIOR'!F13</f>
        <v>0</v>
      </c>
      <c r="G14" s="372" t="s">
        <v>340</v>
      </c>
      <c r="H14" s="372" t="s">
        <v>366</v>
      </c>
      <c r="I14" s="372" t="s">
        <v>341</v>
      </c>
      <c r="J14" s="372" t="s">
        <v>342</v>
      </c>
      <c r="K14" s="372" t="s">
        <v>343</v>
      </c>
      <c r="L14" s="310"/>
    </row>
    <row r="15" spans="1:12" s="291" customFormat="1" ht="21" customHeight="1">
      <c r="A15" s="464"/>
      <c r="B15" s="830" t="s">
        <v>168</v>
      </c>
      <c r="C15" s="831"/>
      <c r="D15" s="831"/>
      <c r="E15" s="831"/>
      <c r="F15" s="832"/>
      <c r="G15" s="22"/>
      <c r="H15" s="22"/>
      <c r="I15" s="22"/>
      <c r="J15" s="22"/>
      <c r="K15" s="22"/>
      <c r="L15" s="464"/>
    </row>
    <row r="16" spans="1:12" s="291" customFormat="1" ht="21" customHeight="1">
      <c r="A16" s="464"/>
      <c r="B16" s="830" t="s">
        <v>169</v>
      </c>
      <c r="C16" s="831" t="s">
        <v>158</v>
      </c>
      <c r="D16" s="831" t="s">
        <v>158</v>
      </c>
      <c r="E16" s="831" t="s">
        <v>158</v>
      </c>
      <c r="F16" s="832" t="s">
        <v>158</v>
      </c>
      <c r="G16" s="22"/>
      <c r="H16" s="22"/>
      <c r="I16" s="22"/>
      <c r="J16" s="22"/>
      <c r="K16" s="22"/>
      <c r="L16" s="464"/>
    </row>
    <row r="17" spans="1:12" s="291" customFormat="1" ht="21" customHeight="1">
      <c r="A17" s="464"/>
      <c r="B17" s="830" t="s">
        <v>170</v>
      </c>
      <c r="C17" s="831" t="s">
        <v>163</v>
      </c>
      <c r="D17" s="831" t="s">
        <v>163</v>
      </c>
      <c r="E17" s="831" t="s">
        <v>163</v>
      </c>
      <c r="F17" s="832" t="s">
        <v>163</v>
      </c>
      <c r="G17" s="22"/>
      <c r="H17" s="22"/>
      <c r="I17" s="22"/>
      <c r="J17" s="22"/>
      <c r="K17" s="22"/>
      <c r="L17" s="464"/>
    </row>
    <row r="18" spans="1:12" ht="43.5" customHeight="1">
      <c r="A18" s="310"/>
      <c r="B18" s="816" t="str">
        <f>'vcai-SUPERIOR'!B17</f>
        <v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8" s="817"/>
      <c r="D18" s="817"/>
      <c r="E18" s="817"/>
      <c r="F18" s="817"/>
      <c r="G18" s="817"/>
      <c r="H18" s="817"/>
      <c r="I18" s="817"/>
      <c r="J18" s="817"/>
      <c r="K18" s="818"/>
      <c r="L18" s="310"/>
    </row>
    <row r="19" spans="1:12" ht="26.25" customHeight="1">
      <c r="A19" s="310"/>
      <c r="B19" s="838" t="s">
        <v>339</v>
      </c>
      <c r="C19" s="839"/>
      <c r="D19" s="323">
        <v>6</v>
      </c>
      <c r="E19" s="482" t="s">
        <v>20</v>
      </c>
      <c r="F19" s="49">
        <f>'vcai-SUPERIOR'!F18</f>
        <v>0</v>
      </c>
      <c r="G19" s="372" t="s">
        <v>340</v>
      </c>
      <c r="H19" s="372" t="s">
        <v>366</v>
      </c>
      <c r="I19" s="372" t="s">
        <v>341</v>
      </c>
      <c r="J19" s="372" t="s">
        <v>342</v>
      </c>
      <c r="K19" s="372" t="s">
        <v>343</v>
      </c>
      <c r="L19" s="310"/>
    </row>
    <row r="20" spans="1:12" s="291" customFormat="1" ht="21" customHeight="1">
      <c r="A20" s="464"/>
      <c r="B20" s="830" t="s">
        <v>171</v>
      </c>
      <c r="C20" s="831" t="s">
        <v>154</v>
      </c>
      <c r="D20" s="831" t="s">
        <v>154</v>
      </c>
      <c r="E20" s="831" t="s">
        <v>154</v>
      </c>
      <c r="F20" s="832" t="s">
        <v>154</v>
      </c>
      <c r="G20" s="22"/>
      <c r="H20" s="22"/>
      <c r="I20" s="22"/>
      <c r="J20" s="22"/>
      <c r="K20" s="22"/>
      <c r="L20" s="464"/>
    </row>
    <row r="21" spans="1:12" s="291" customFormat="1" ht="21" customHeight="1">
      <c r="A21" s="464"/>
      <c r="B21" s="830" t="s">
        <v>172</v>
      </c>
      <c r="C21" s="831" t="s">
        <v>159</v>
      </c>
      <c r="D21" s="831" t="s">
        <v>159</v>
      </c>
      <c r="E21" s="831" t="s">
        <v>159</v>
      </c>
      <c r="F21" s="832" t="s">
        <v>159</v>
      </c>
      <c r="G21" s="22"/>
      <c r="H21" s="22"/>
      <c r="I21" s="22"/>
      <c r="J21" s="22"/>
      <c r="K21" s="22"/>
      <c r="L21" s="464"/>
    </row>
    <row r="22" spans="1:12" ht="43.5" customHeight="1">
      <c r="A22" s="310"/>
      <c r="B22" s="816" t="str">
        <f>'vcai-SUPERIOR'!B21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2" s="817"/>
      <c r="D22" s="817"/>
      <c r="E22" s="817"/>
      <c r="F22" s="817"/>
      <c r="G22" s="817"/>
      <c r="H22" s="817"/>
      <c r="I22" s="817"/>
      <c r="J22" s="817"/>
      <c r="K22" s="818"/>
      <c r="L22" s="310"/>
    </row>
    <row r="23" spans="1:12" ht="26.25" customHeight="1">
      <c r="A23" s="310"/>
      <c r="B23" s="838" t="s">
        <v>339</v>
      </c>
      <c r="C23" s="839"/>
      <c r="D23" s="323">
        <v>6</v>
      </c>
      <c r="E23" s="482" t="s">
        <v>20</v>
      </c>
      <c r="F23" s="49">
        <f>'vcai-SUPERIOR'!F22</f>
        <v>0</v>
      </c>
      <c r="G23" s="372" t="s">
        <v>340</v>
      </c>
      <c r="H23" s="372" t="s">
        <v>366</v>
      </c>
      <c r="I23" s="372" t="s">
        <v>341</v>
      </c>
      <c r="J23" s="372" t="s">
        <v>342</v>
      </c>
      <c r="K23" s="372" t="s">
        <v>343</v>
      </c>
      <c r="L23" s="310"/>
    </row>
    <row r="24" spans="1:12" s="291" customFormat="1" ht="21" customHeight="1">
      <c r="A24" s="464"/>
      <c r="B24" s="830" t="s">
        <v>173</v>
      </c>
      <c r="C24" s="831" t="s">
        <v>155</v>
      </c>
      <c r="D24" s="831" t="s">
        <v>155</v>
      </c>
      <c r="E24" s="831" t="s">
        <v>155</v>
      </c>
      <c r="F24" s="832" t="s">
        <v>155</v>
      </c>
      <c r="G24" s="22"/>
      <c r="H24" s="22"/>
      <c r="I24" s="22"/>
      <c r="J24" s="22"/>
      <c r="K24" s="22"/>
      <c r="L24" s="464"/>
    </row>
    <row r="25" spans="1:12" s="291" customFormat="1" ht="21" customHeight="1">
      <c r="A25" s="464"/>
      <c r="B25" s="830" t="s">
        <v>174</v>
      </c>
      <c r="C25" s="831" t="s">
        <v>160</v>
      </c>
      <c r="D25" s="831" t="s">
        <v>160</v>
      </c>
      <c r="E25" s="831" t="s">
        <v>160</v>
      </c>
      <c r="F25" s="832" t="s">
        <v>160</v>
      </c>
      <c r="G25" s="22"/>
      <c r="H25" s="22"/>
      <c r="I25" s="22"/>
      <c r="J25" s="22"/>
      <c r="K25" s="22"/>
      <c r="L25" s="464"/>
    </row>
    <row r="26" spans="1:12" s="291" customFormat="1" ht="21" customHeight="1">
      <c r="A26" s="464"/>
      <c r="B26" s="830" t="s">
        <v>175</v>
      </c>
      <c r="C26" s="831" t="s">
        <v>164</v>
      </c>
      <c r="D26" s="831" t="s">
        <v>164</v>
      </c>
      <c r="E26" s="831" t="s">
        <v>164</v>
      </c>
      <c r="F26" s="832" t="s">
        <v>164</v>
      </c>
      <c r="G26" s="22"/>
      <c r="H26" s="22"/>
      <c r="I26" s="22"/>
      <c r="J26" s="22"/>
      <c r="K26" s="22"/>
      <c r="L26" s="464"/>
    </row>
    <row r="27" spans="1:12" ht="43.5" customHeight="1">
      <c r="A27" s="310"/>
      <c r="B27" s="816" t="str">
        <f>'vcai-SUPERIOR'!B26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7" s="817"/>
      <c r="D27" s="817"/>
      <c r="E27" s="817"/>
      <c r="F27" s="817"/>
      <c r="G27" s="817"/>
      <c r="H27" s="817"/>
      <c r="I27" s="817"/>
      <c r="J27" s="817"/>
      <c r="K27" s="818"/>
      <c r="L27" s="310"/>
    </row>
    <row r="28" spans="1:12" ht="26.25" customHeight="1">
      <c r="A28" s="310"/>
      <c r="B28" s="838" t="s">
        <v>339</v>
      </c>
      <c r="C28" s="839"/>
      <c r="D28" s="323">
        <v>6</v>
      </c>
      <c r="E28" s="482" t="s">
        <v>20</v>
      </c>
      <c r="F28" s="49">
        <f>'vcai-SUPERIOR'!F27</f>
        <v>0</v>
      </c>
      <c r="G28" s="372" t="s">
        <v>340</v>
      </c>
      <c r="H28" s="372" t="s">
        <v>366</v>
      </c>
      <c r="I28" s="372" t="s">
        <v>341</v>
      </c>
      <c r="J28" s="372" t="s">
        <v>342</v>
      </c>
      <c r="K28" s="372" t="s">
        <v>343</v>
      </c>
      <c r="L28" s="310"/>
    </row>
    <row r="29" spans="1:12" s="292" customFormat="1" ht="21" customHeight="1">
      <c r="A29" s="465"/>
      <c r="B29" s="830" t="s">
        <v>176</v>
      </c>
      <c r="C29" s="831" t="s">
        <v>156</v>
      </c>
      <c r="D29" s="831" t="s">
        <v>156</v>
      </c>
      <c r="E29" s="831" t="s">
        <v>156</v>
      </c>
      <c r="F29" s="832" t="s">
        <v>156</v>
      </c>
      <c r="G29" s="22"/>
      <c r="H29" s="22"/>
      <c r="I29" s="22"/>
      <c r="J29" s="22"/>
      <c r="K29" s="22"/>
      <c r="L29" s="465"/>
    </row>
    <row r="30" spans="1:12" s="292" customFormat="1" ht="21" customHeight="1">
      <c r="A30" s="465"/>
      <c r="B30" s="830" t="s">
        <v>177</v>
      </c>
      <c r="C30" s="831" t="s">
        <v>161</v>
      </c>
      <c r="D30" s="831" t="s">
        <v>161</v>
      </c>
      <c r="E30" s="831" t="s">
        <v>161</v>
      </c>
      <c r="F30" s="832" t="s">
        <v>161</v>
      </c>
      <c r="G30" s="22"/>
      <c r="H30" s="22"/>
      <c r="I30" s="22"/>
      <c r="J30" s="22"/>
      <c r="K30" s="22"/>
      <c r="L30" s="465"/>
    </row>
    <row r="31" spans="1:12" s="292" customFormat="1" ht="26.25" customHeight="1">
      <c r="A31" s="465"/>
      <c r="B31" s="819" t="s">
        <v>178</v>
      </c>
      <c r="C31" s="820" t="s">
        <v>165</v>
      </c>
      <c r="D31" s="820" t="s">
        <v>165</v>
      </c>
      <c r="E31" s="820" t="s">
        <v>165</v>
      </c>
      <c r="F31" s="821" t="s">
        <v>165</v>
      </c>
      <c r="G31" s="22"/>
      <c r="H31" s="22"/>
      <c r="I31" s="22"/>
      <c r="J31" s="22"/>
      <c r="K31" s="22"/>
      <c r="L31" s="465"/>
    </row>
    <row r="32" spans="1:12" s="292" customFormat="1" ht="25.5" customHeight="1">
      <c r="A32" s="465"/>
      <c r="B32" s="819" t="s">
        <v>179</v>
      </c>
      <c r="C32" s="820" t="s">
        <v>167</v>
      </c>
      <c r="D32" s="820" t="s">
        <v>167</v>
      </c>
      <c r="E32" s="820" t="s">
        <v>167</v>
      </c>
      <c r="F32" s="821" t="s">
        <v>167</v>
      </c>
      <c r="G32" s="22"/>
      <c r="H32" s="22"/>
      <c r="I32" s="22"/>
      <c r="J32" s="22"/>
      <c r="K32" s="22"/>
      <c r="L32" s="465"/>
    </row>
    <row r="33" spans="1:16" ht="51" customHeight="1">
      <c r="A33" s="310"/>
      <c r="B33" s="816" t="str">
        <f>'vcai-SUPERIOR'!B32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3" s="817"/>
      <c r="D33" s="817"/>
      <c r="E33" s="817"/>
      <c r="F33" s="817"/>
      <c r="G33" s="817"/>
      <c r="H33" s="817"/>
      <c r="I33" s="817"/>
      <c r="J33" s="817"/>
      <c r="K33" s="818"/>
      <c r="L33" s="315"/>
      <c r="M33" s="268"/>
      <c r="N33" s="268"/>
      <c r="O33" s="268"/>
      <c r="P33" s="268"/>
    </row>
    <row r="34" spans="1:12" ht="26.25" customHeight="1">
      <c r="A34" s="310"/>
      <c r="B34" s="838" t="s">
        <v>339</v>
      </c>
      <c r="C34" s="839"/>
      <c r="D34" s="323">
        <v>6</v>
      </c>
      <c r="E34" s="482" t="s">
        <v>20</v>
      </c>
      <c r="F34" s="49">
        <f>'vcai-SUPERIOR'!F33</f>
        <v>0</v>
      </c>
      <c r="G34" s="372" t="s">
        <v>340</v>
      </c>
      <c r="H34" s="372" t="s">
        <v>366</v>
      </c>
      <c r="I34" s="372" t="s">
        <v>341</v>
      </c>
      <c r="J34" s="372" t="s">
        <v>342</v>
      </c>
      <c r="K34" s="372" t="s">
        <v>343</v>
      </c>
      <c r="L34" s="310"/>
    </row>
    <row r="35" spans="1:12" s="291" customFormat="1" ht="21" customHeight="1">
      <c r="A35" s="464"/>
      <c r="B35" s="830" t="s">
        <v>180</v>
      </c>
      <c r="C35" s="831" t="s">
        <v>153</v>
      </c>
      <c r="D35" s="831" t="s">
        <v>153</v>
      </c>
      <c r="E35" s="831" t="s">
        <v>153</v>
      </c>
      <c r="F35" s="832" t="s">
        <v>153</v>
      </c>
      <c r="G35" s="22"/>
      <c r="H35" s="22"/>
      <c r="I35" s="22"/>
      <c r="J35" s="22"/>
      <c r="K35" s="22"/>
      <c r="L35" s="464"/>
    </row>
    <row r="36" spans="1:12" s="291" customFormat="1" ht="21" customHeight="1">
      <c r="A36" s="464"/>
      <c r="B36" s="830" t="s">
        <v>181</v>
      </c>
      <c r="C36" s="831" t="s">
        <v>157</v>
      </c>
      <c r="D36" s="831" t="s">
        <v>157</v>
      </c>
      <c r="E36" s="831" t="s">
        <v>157</v>
      </c>
      <c r="F36" s="832" t="s">
        <v>157</v>
      </c>
      <c r="G36" s="22"/>
      <c r="H36" s="22"/>
      <c r="I36" s="22"/>
      <c r="J36" s="22"/>
      <c r="K36" s="22"/>
      <c r="L36" s="464"/>
    </row>
    <row r="37" spans="1:12" s="291" customFormat="1" ht="28.5" customHeight="1">
      <c r="A37" s="464"/>
      <c r="B37" s="819" t="s">
        <v>182</v>
      </c>
      <c r="C37" s="820" t="s">
        <v>162</v>
      </c>
      <c r="D37" s="820" t="s">
        <v>162</v>
      </c>
      <c r="E37" s="820" t="s">
        <v>162</v>
      </c>
      <c r="F37" s="821" t="s">
        <v>162</v>
      </c>
      <c r="G37" s="22"/>
      <c r="H37" s="22"/>
      <c r="I37" s="22"/>
      <c r="J37" s="22"/>
      <c r="K37" s="22"/>
      <c r="L37" s="464"/>
    </row>
    <row r="38" spans="1:12" s="291" customFormat="1" ht="21" customHeight="1">
      <c r="A38" s="464"/>
      <c r="B38" s="806" t="s">
        <v>183</v>
      </c>
      <c r="C38" s="807" t="s">
        <v>166</v>
      </c>
      <c r="D38" s="807" t="s">
        <v>166</v>
      </c>
      <c r="E38" s="807" t="s">
        <v>166</v>
      </c>
      <c r="F38" s="808" t="s">
        <v>166</v>
      </c>
      <c r="G38" s="22"/>
      <c r="H38" s="22"/>
      <c r="I38" s="22"/>
      <c r="J38" s="22"/>
      <c r="K38" s="22"/>
      <c r="L38" s="464"/>
    </row>
    <row r="39" spans="1:12" s="291" customFormat="1" ht="3" customHeight="1">
      <c r="A39" s="464"/>
      <c r="B39" s="474"/>
      <c r="C39" s="475"/>
      <c r="D39" s="474"/>
      <c r="E39" s="474"/>
      <c r="F39" s="474"/>
      <c r="G39" s="356"/>
      <c r="H39" s="356"/>
      <c r="I39" s="345"/>
      <c r="J39" s="356"/>
      <c r="K39" s="476"/>
      <c r="L39" s="464"/>
    </row>
    <row r="40" spans="1:12" s="43" customFormat="1" ht="15.75" customHeight="1">
      <c r="A40" s="480"/>
      <c r="B40" s="467" t="s">
        <v>53</v>
      </c>
      <c r="C40" s="592" t="str">
        <f>'tablas de calculo'!V4</f>
        <v>Verifica la evaluación</v>
      </c>
      <c r="D40" s="349"/>
      <c r="E40" s="321"/>
      <c r="F40" s="321"/>
      <c r="G40" s="321"/>
      <c r="H40" s="321"/>
      <c r="I40" s="321"/>
      <c r="J40" s="321"/>
      <c r="K40" s="321"/>
      <c r="L40" s="481"/>
    </row>
    <row r="41" spans="1:12" s="43" customFormat="1" ht="15.75" customHeight="1">
      <c r="A41" s="480"/>
      <c r="B41" s="467" t="s">
        <v>1</v>
      </c>
      <c r="C41" s="592" t="str">
        <f>'tablas de calculo'!V7</f>
        <v>Verifica la evaluación</v>
      </c>
      <c r="D41" s="321"/>
      <c r="E41" s="926"/>
      <c r="F41" s="927"/>
      <c r="G41" s="928"/>
      <c r="H41" s="321"/>
      <c r="I41" s="321"/>
      <c r="J41" s="321"/>
      <c r="K41" s="321"/>
      <c r="L41" s="481"/>
    </row>
    <row r="42" spans="1:12" s="43" customFormat="1" ht="15.75" customHeight="1">
      <c r="A42" s="480"/>
      <c r="B42" s="600" t="s">
        <v>2</v>
      </c>
      <c r="C42" s="592" t="str">
        <f>'tablas de calculo'!V11</f>
        <v>Verifica la evaluación</v>
      </c>
      <c r="D42" s="321"/>
      <c r="E42" s="929"/>
      <c r="F42" s="930"/>
      <c r="G42" s="931"/>
      <c r="H42" s="348"/>
      <c r="I42" s="321"/>
      <c r="J42" s="321"/>
      <c r="K42" s="321"/>
      <c r="L42" s="481"/>
    </row>
    <row r="43" spans="1:12" s="43" customFormat="1" ht="15.75" customHeight="1">
      <c r="A43" s="480"/>
      <c r="B43" s="600" t="s">
        <v>4</v>
      </c>
      <c r="C43" s="592" t="str">
        <f>'tablas de calculo'!V16</f>
        <v>Verifica la evaluación</v>
      </c>
      <c r="D43" s="321"/>
      <c r="E43" s="929"/>
      <c r="F43" s="930"/>
      <c r="G43" s="931"/>
      <c r="H43" s="389"/>
      <c r="I43" s="321"/>
      <c r="J43" s="321"/>
      <c r="K43" s="321"/>
      <c r="L43" s="481"/>
    </row>
    <row r="44" spans="1:12" s="43" customFormat="1" ht="15.75" customHeight="1" thickBot="1">
      <c r="A44" s="480"/>
      <c r="B44" s="600" t="s">
        <v>3</v>
      </c>
      <c r="C44" s="593" t="str">
        <f>'tablas de calculo'!V21</f>
        <v>Verifica la evaluación</v>
      </c>
      <c r="D44" s="321"/>
      <c r="E44" s="929"/>
      <c r="F44" s="930"/>
      <c r="G44" s="931"/>
      <c r="H44" s="321"/>
      <c r="I44" s="321"/>
      <c r="J44" s="321"/>
      <c r="K44" s="348"/>
      <c r="L44" s="481"/>
    </row>
    <row r="45" spans="1:12" s="43" customFormat="1" ht="27.75" customHeight="1">
      <c r="A45" s="480"/>
      <c r="B45" s="469" t="s">
        <v>6</v>
      </c>
      <c r="C45" s="329" t="str">
        <f>'tablas de calculo'!V22</f>
        <v>Revisa las Ponderaciones</v>
      </c>
      <c r="D45" s="321"/>
      <c r="E45" s="932"/>
      <c r="F45" s="933"/>
      <c r="G45" s="934"/>
      <c r="H45" s="479"/>
      <c r="I45" s="321"/>
      <c r="J45" s="321"/>
      <c r="K45" s="389"/>
      <c r="L45" s="481"/>
    </row>
    <row r="46" spans="1:12" s="43" customFormat="1" ht="33" customHeight="1">
      <c r="A46" s="480"/>
      <c r="B46" s="469" t="s">
        <v>7</v>
      </c>
      <c r="C46" s="372" t="str">
        <f>'tablas de calculo'!V24</f>
        <v>Aplica la evaluación</v>
      </c>
      <c r="D46" s="321"/>
      <c r="E46" s="829" t="s">
        <v>363</v>
      </c>
      <c r="F46" s="829"/>
      <c r="G46" s="829"/>
      <c r="H46" s="321"/>
      <c r="I46" s="829" t="s">
        <v>33</v>
      </c>
      <c r="J46" s="829"/>
      <c r="K46" s="829"/>
      <c r="L46" s="481"/>
    </row>
    <row r="47" spans="1:12" s="43" customFormat="1" ht="21.75" customHeight="1">
      <c r="A47" s="480"/>
      <c r="B47" s="470"/>
      <c r="C47" s="347"/>
      <c r="D47" s="321"/>
      <c r="E47" s="484"/>
      <c r="F47" s="321"/>
      <c r="G47" s="484"/>
      <c r="H47" s="321"/>
      <c r="I47" s="321"/>
      <c r="J47" s="321"/>
      <c r="K47" s="321"/>
      <c r="L47" s="481"/>
    </row>
    <row r="48" spans="1:12" s="43" customFormat="1" ht="12" customHeight="1">
      <c r="A48" s="480"/>
      <c r="B48" s="321"/>
      <c r="C48" s="321"/>
      <c r="D48" s="321"/>
      <c r="E48" s="351" t="s">
        <v>289</v>
      </c>
      <c r="F48" s="477"/>
      <c r="G48" s="351" t="s">
        <v>288</v>
      </c>
      <c r="H48" s="478"/>
      <c r="I48" s="478"/>
      <c r="J48" s="478"/>
      <c r="K48" s="348"/>
      <c r="L48" s="481"/>
    </row>
    <row r="49" spans="1:12" s="43" customFormat="1" ht="15" customHeight="1">
      <c r="A49" s="481"/>
      <c r="B49" s="811" t="s">
        <v>76</v>
      </c>
      <c r="C49" s="812"/>
      <c r="D49" s="812"/>
      <c r="E49" s="812"/>
      <c r="F49" s="812"/>
      <c r="G49" s="812"/>
      <c r="H49" s="812"/>
      <c r="I49" s="812"/>
      <c r="J49" s="812"/>
      <c r="K49" s="813"/>
      <c r="L49" s="317"/>
    </row>
    <row r="50" spans="1:12" ht="25.5" customHeight="1">
      <c r="A50" s="310"/>
      <c r="B50" s="935"/>
      <c r="C50" s="936"/>
      <c r="D50" s="381" t="s">
        <v>137</v>
      </c>
      <c r="E50" s="804"/>
      <c r="F50" s="804"/>
      <c r="G50" s="804"/>
      <c r="H50" s="804"/>
      <c r="I50" s="804"/>
      <c r="J50" s="804"/>
      <c r="K50" s="805"/>
      <c r="L50" s="310"/>
    </row>
    <row r="51" spans="1:12" ht="25.5" customHeight="1">
      <c r="A51" s="310"/>
      <c r="B51" s="935"/>
      <c r="C51" s="936"/>
      <c r="D51" s="381" t="s">
        <v>137</v>
      </c>
      <c r="E51" s="804"/>
      <c r="F51" s="804"/>
      <c r="G51" s="804"/>
      <c r="H51" s="804"/>
      <c r="I51" s="804"/>
      <c r="J51" s="804"/>
      <c r="K51" s="805"/>
      <c r="L51" s="310"/>
    </row>
    <row r="52" spans="1:12" ht="25.5" customHeight="1">
      <c r="A52" s="310"/>
      <c r="B52" s="935"/>
      <c r="C52" s="936"/>
      <c r="D52" s="381" t="s">
        <v>137</v>
      </c>
      <c r="E52" s="804"/>
      <c r="F52" s="804"/>
      <c r="G52" s="804"/>
      <c r="H52" s="804"/>
      <c r="I52" s="804"/>
      <c r="J52" s="804"/>
      <c r="K52" s="805"/>
      <c r="L52" s="310"/>
    </row>
    <row r="53" spans="1:12" ht="25.5" customHeight="1">
      <c r="A53" s="310"/>
      <c r="B53" s="935"/>
      <c r="C53" s="936"/>
      <c r="D53" s="381" t="s">
        <v>137</v>
      </c>
      <c r="E53" s="804"/>
      <c r="F53" s="804"/>
      <c r="G53" s="804"/>
      <c r="H53" s="804"/>
      <c r="I53" s="804"/>
      <c r="J53" s="804"/>
      <c r="K53" s="805"/>
      <c r="L53" s="310"/>
    </row>
    <row r="54" spans="1:12" ht="25.5" customHeight="1">
      <c r="A54" s="310"/>
      <c r="B54" s="935"/>
      <c r="C54" s="936"/>
      <c r="D54" s="381" t="s">
        <v>137</v>
      </c>
      <c r="E54" s="804"/>
      <c r="F54" s="804"/>
      <c r="G54" s="804"/>
      <c r="H54" s="804"/>
      <c r="I54" s="804"/>
      <c r="J54" s="804"/>
      <c r="K54" s="805"/>
      <c r="L54" s="310"/>
    </row>
    <row r="55" spans="1:12" ht="25.5" customHeight="1">
      <c r="A55" s="310"/>
      <c r="B55" s="935"/>
      <c r="C55" s="936"/>
      <c r="D55" s="381" t="s">
        <v>137</v>
      </c>
      <c r="E55" s="804"/>
      <c r="F55" s="804"/>
      <c r="G55" s="804"/>
      <c r="H55" s="804"/>
      <c r="I55" s="804"/>
      <c r="J55" s="804"/>
      <c r="K55" s="805"/>
      <c r="L55" s="310"/>
    </row>
    <row r="56" spans="1:12" ht="25.5" customHeight="1">
      <c r="A56" s="310"/>
      <c r="B56" s="935"/>
      <c r="C56" s="936"/>
      <c r="D56" s="381" t="s">
        <v>137</v>
      </c>
      <c r="E56" s="804"/>
      <c r="F56" s="804"/>
      <c r="G56" s="804"/>
      <c r="H56" s="804"/>
      <c r="I56" s="804"/>
      <c r="J56" s="804"/>
      <c r="K56" s="805"/>
      <c r="L56" s="310"/>
    </row>
    <row r="57" spans="1:12" ht="12.75">
      <c r="A57" s="310"/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10"/>
    </row>
    <row r="58" spans="1:12" ht="12.75" hidden="1">
      <c r="A58" s="310"/>
      <c r="B58" s="3">
        <v>25</v>
      </c>
      <c r="L58" s="310"/>
    </row>
    <row r="59" spans="1:12" ht="12.75" hidden="1">
      <c r="A59" s="310"/>
      <c r="B59" s="3">
        <v>12.5</v>
      </c>
      <c r="L59" s="310"/>
    </row>
    <row r="60" spans="1:12" ht="12.75" hidden="1">
      <c r="A60" s="310"/>
      <c r="B60" s="19"/>
      <c r="L60" s="310"/>
    </row>
    <row r="61" spans="1:12" ht="12.75" hidden="1">
      <c r="A61" s="310"/>
      <c r="L61" s="310"/>
    </row>
    <row r="62" spans="1:12" ht="12.75" hidden="1">
      <c r="A62" s="310"/>
      <c r="L62" s="310"/>
    </row>
    <row r="63" spans="1:12" ht="12.75" hidden="1">
      <c r="A63" s="310"/>
      <c r="L63" s="310"/>
    </row>
    <row r="64" spans="2:11" s="261" customFormat="1" ht="15" hidden="1">
      <c r="B64" s="6" t="s">
        <v>131</v>
      </c>
      <c r="C64" s="7" t="s">
        <v>132</v>
      </c>
      <c r="D64" s="7" t="s">
        <v>133</v>
      </c>
      <c r="E64" s="7" t="s">
        <v>134</v>
      </c>
      <c r="F64" s="7" t="s">
        <v>135</v>
      </c>
      <c r="G64" s="7" t="s">
        <v>136</v>
      </c>
      <c r="H64" s="8" t="s">
        <v>138</v>
      </c>
      <c r="I64" s="9"/>
      <c r="J64" s="9"/>
      <c r="K64" s="9"/>
    </row>
    <row r="65" ht="12.75" hidden="1"/>
    <row r="66" ht="12.75" hidden="1"/>
    <row r="67" ht="12.75" hidden="1"/>
    <row r="68" ht="12.75" hidden="1"/>
    <row r="69" ht="12.75" hidden="1"/>
    <row r="70" s="310" customFormat="1" ht="12.75" hidden="1"/>
  </sheetData>
  <sheetProtection password="D9BE" sheet="1" objects="1" scenarios="1"/>
  <mergeCells count="61">
    <mergeCell ref="B14:C14"/>
    <mergeCell ref="B23:C23"/>
    <mergeCell ref="B28:C28"/>
    <mergeCell ref="B34:C34"/>
    <mergeCell ref="B19:C19"/>
    <mergeCell ref="B33:K33"/>
    <mergeCell ref="B24:F24"/>
    <mergeCell ref="B20:F20"/>
    <mergeCell ref="B21:F21"/>
    <mergeCell ref="B32:F32"/>
    <mergeCell ref="E53:K53"/>
    <mergeCell ref="B54:C54"/>
    <mergeCell ref="B49:K49"/>
    <mergeCell ref="B53:C53"/>
    <mergeCell ref="E54:K54"/>
    <mergeCell ref="B51:C51"/>
    <mergeCell ref="B52:C52"/>
    <mergeCell ref="E52:K52"/>
    <mergeCell ref="B55:C55"/>
    <mergeCell ref="B56:C56"/>
    <mergeCell ref="E55:K55"/>
    <mergeCell ref="E56:K56"/>
    <mergeCell ref="B35:F35"/>
    <mergeCell ref="E50:K50"/>
    <mergeCell ref="E51:K51"/>
    <mergeCell ref="E41:G45"/>
    <mergeCell ref="E46:G46"/>
    <mergeCell ref="I46:K46"/>
    <mergeCell ref="B38:F38"/>
    <mergeCell ref="B36:F36"/>
    <mergeCell ref="B37:F37"/>
    <mergeCell ref="B50:C50"/>
    <mergeCell ref="B25:F25"/>
    <mergeCell ref="B26:F26"/>
    <mergeCell ref="B29:F29"/>
    <mergeCell ref="B31:F31"/>
    <mergeCell ref="B30:F30"/>
    <mergeCell ref="B27:K27"/>
    <mergeCell ref="B17:F17"/>
    <mergeCell ref="B18:K18"/>
    <mergeCell ref="B22:K22"/>
    <mergeCell ref="B16:F16"/>
    <mergeCell ref="B11:K11"/>
    <mergeCell ref="B2:K2"/>
    <mergeCell ref="B15:F15"/>
    <mergeCell ref="B13:K13"/>
    <mergeCell ref="G9:K9"/>
    <mergeCell ref="B4:E4"/>
    <mergeCell ref="G4:H4"/>
    <mergeCell ref="J4:K4"/>
    <mergeCell ref="B5:E5"/>
    <mergeCell ref="G5:H5"/>
    <mergeCell ref="J5:K5"/>
    <mergeCell ref="B6:H6"/>
    <mergeCell ref="J6:K6"/>
    <mergeCell ref="B9:E9"/>
    <mergeCell ref="B10:K10"/>
    <mergeCell ref="B7:H7"/>
    <mergeCell ref="J7:K7"/>
    <mergeCell ref="B8:E8"/>
    <mergeCell ref="G8:K8"/>
  </mergeCells>
  <dataValidations count="19">
    <dataValidation type="list" allowBlank="1" showInputMessage="1" showErrorMessage="1" prompt="Describa y específique, en su caso, el tipo de acción corrrectiva o e mejora del desempeño que considere necesario o adecuado.&#10;Estas accciones pueden incluir:" sqref="C64:IV64">
      <formula1>$B$64:$I$64</formula1>
    </dataValidation>
    <dataValidation type="textLength" operator="equal" allowBlank="1" showInputMessage="1" showErrorMessage="1" error="ANOTAR A 18 POSICIONES EL C.U.R.P. DEL EVALUADOR CON MAYUSCULAS" sqref="H45">
      <formula1>18</formula1>
    </dataValidation>
    <dataValidation type="list" allowBlank="1" showInputMessage="1" showErrorMessage="1" prompt="Describa y especifique, en su caso, el tipo de acción correctiva o de mejora del desempeño que considere necesario o adecuado.&#10;Estas acciones pueden incluir:&#10;" sqref="B50:B56">
      <formula1>$B$64:$I$64</formula1>
    </dataValidation>
    <dataValidation type="custom" allowBlank="1" showInputMessage="1" showErrorMessage="1" error="Elije una sola opción en los parámetros de evaluación" sqref="G35:K35">
      <formula1>eapjefedg13</formula1>
    </dataValidation>
    <dataValidation type="custom" allowBlank="1" showInputMessage="1" showErrorMessage="1" error="Elije una sola opción en los parámetros de evaluación" sqref="G36:K36">
      <formula1>eapjefedg14</formula1>
    </dataValidation>
    <dataValidation type="custom" allowBlank="1" showInputMessage="1" showErrorMessage="1" error="Elije una sola opción en los parámetros de evaluación" sqref="G37:K37">
      <formula1>eapjefedg15</formula1>
    </dataValidation>
    <dataValidation type="custom" allowBlank="1" showInputMessage="1" showErrorMessage="1" error="Elije una sola opción en los parámetros de evaluación" sqref="G38:K38">
      <formula1>eapjefedg16</formula1>
    </dataValidation>
    <dataValidation type="custom" allowBlank="1" showInputMessage="1" showErrorMessage="1" error="Elije una sola opción en los parámetros de evaluación" sqref="G29:K29">
      <formula1>eapjefedg9</formula1>
    </dataValidation>
    <dataValidation type="custom" allowBlank="1" showInputMessage="1" showErrorMessage="1" error="Elije una sola opción en los parámetros de evaluación" sqref="G30:K30">
      <formula1>eapjefedg10</formula1>
    </dataValidation>
    <dataValidation type="custom" allowBlank="1" showInputMessage="1" showErrorMessage="1" error="Elije una sola opción en los parámetros de evaluación" sqref="G31:K31">
      <formula1>eapjefedg11</formula1>
    </dataValidation>
    <dataValidation type="custom" allowBlank="1" showInputMessage="1" showErrorMessage="1" error="Elije una sola opción en los parámetros de evaluación" sqref="G32:K32">
      <formula1>eapjefedg12</formula1>
    </dataValidation>
    <dataValidation type="custom" allowBlank="1" showInputMessage="1" showErrorMessage="1" error="Elije una sola opción en los parámetros de evaluación" sqref="G24:K24">
      <formula1>eapjefedg6</formula1>
    </dataValidation>
    <dataValidation type="custom" allowBlank="1" showInputMessage="1" showErrorMessage="1" error="Elije una sola opción en los parámetros de evaluación" sqref="G25:K25">
      <formula1>eapjefedg7</formula1>
    </dataValidation>
    <dataValidation type="custom" allowBlank="1" showInputMessage="1" showErrorMessage="1" error="Elije una sola opción en los parámetros de evaluación" sqref="G26:K26">
      <formula1>eapjefedg8</formula1>
    </dataValidation>
    <dataValidation type="custom" allowBlank="1" showInputMessage="1" showErrorMessage="1" error="Elije una sola opción en los parámetros de evaluación" sqref="G20:K20">
      <formula1>eapjefedg4</formula1>
    </dataValidation>
    <dataValidation type="custom" allowBlank="1" showInputMessage="1" showErrorMessage="1" error="Elije una sola opción en los parámetros de evaluación" sqref="G21:K21">
      <formula1>eapjefedg5</formula1>
    </dataValidation>
    <dataValidation type="custom" allowBlank="1" showInputMessage="1" showErrorMessage="1" error="Elije una sola opción en los parámetros de evaluación" sqref="G15:K15">
      <formula1>eapjefedg1</formula1>
    </dataValidation>
    <dataValidation type="custom" allowBlank="1" showInputMessage="1" showErrorMessage="1" error="Elije una sola opción en los parámetros de evaluación" sqref="G16:K16">
      <formula1>eapjefedg2</formula1>
    </dataValidation>
    <dataValidation type="custom" allowBlank="1" showInputMessage="1" showErrorMessage="1" error="Elije una sola opción en los parámetros de evaluación" sqref="G17:K17">
      <formula1>eapjefedg3</formula1>
    </dataValidation>
  </dataValidations>
  <printOptions horizontalCentered="1"/>
  <pageMargins left="0" right="0" top="0" bottom="0" header="0" footer="0"/>
  <pageSetup fitToHeight="1" fitToWidth="1" horizontalDpi="600" verticalDpi="600" orientation="portrait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BK144"/>
  <sheetViews>
    <sheetView showGridLines="0" zoomScale="67" zoomScaleNormal="67" zoomScaleSheetLayoutView="50" workbookViewId="0" topLeftCell="A1">
      <selection activeCell="A1" sqref="A1"/>
    </sheetView>
  </sheetViews>
  <sheetFormatPr defaultColWidth="11.421875" defaultRowHeight="12.75" zeroHeight="1"/>
  <cols>
    <col min="1" max="1" width="1.7109375" style="68" customWidth="1"/>
    <col min="2" max="2" width="22.28125" style="68" customWidth="1"/>
    <col min="3" max="3" width="19.7109375" style="498" customWidth="1"/>
    <col min="4" max="4" width="16.140625" style="498" customWidth="1"/>
    <col min="5" max="5" width="18.140625" style="68" customWidth="1"/>
    <col min="6" max="6" width="14.421875" style="68" customWidth="1"/>
    <col min="7" max="7" width="17.57421875" style="68" customWidth="1"/>
    <col min="8" max="8" width="17.140625" style="498" customWidth="1"/>
    <col min="9" max="9" width="15.57421875" style="498" customWidth="1"/>
    <col min="10" max="10" width="15.28125" style="498" customWidth="1"/>
    <col min="11" max="11" width="21.140625" style="498" customWidth="1"/>
    <col min="12" max="12" width="18.00390625" style="498" customWidth="1"/>
    <col min="13" max="13" width="10.421875" style="498" bestFit="1" customWidth="1"/>
    <col min="14" max="14" width="1.7109375" style="68" customWidth="1"/>
    <col min="15" max="16384" width="0" style="68" hidden="1" customWidth="1"/>
  </cols>
  <sheetData>
    <row r="1" spans="1:63" s="262" customFormat="1" ht="3" customHeight="1">
      <c r="A1" s="336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406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</row>
    <row r="2" spans="1:63" s="262" customFormat="1" ht="34.5" customHeight="1">
      <c r="A2" s="336"/>
      <c r="B2" s="719" t="s">
        <v>311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1"/>
      <c r="N2" s="406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</row>
    <row r="3" spans="1:63" s="262" customFormat="1" ht="2.25" customHeight="1">
      <c r="A3" s="336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406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</row>
    <row r="4" spans="1:63" s="262" customFormat="1" ht="24.75" customHeight="1">
      <c r="A4" s="336"/>
      <c r="B4" s="940">
        <f>'vcai-3°EVALUADOR'!B8</f>
        <v>0</v>
      </c>
      <c r="C4" s="941"/>
      <c r="D4" s="941"/>
      <c r="E4" s="941"/>
      <c r="F4" s="941"/>
      <c r="G4" s="941"/>
      <c r="H4" s="941"/>
      <c r="I4" s="941"/>
      <c r="J4" s="941"/>
      <c r="K4" s="941"/>
      <c r="L4" s="941"/>
      <c r="M4" s="942"/>
      <c r="N4" s="406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</row>
    <row r="5" spans="1:63" s="274" customFormat="1" ht="11.25" customHeight="1">
      <c r="A5" s="338"/>
      <c r="B5" s="510" t="str">
        <f>'vcai-3°EVALUADOR'!B9</f>
        <v>NOMBRE DE LA DEPENDENCIA U ÓRGANO ADMINISTRATIVO DESCONCENTRADO</v>
      </c>
      <c r="C5" s="511"/>
      <c r="D5" s="512"/>
      <c r="E5" s="512"/>
      <c r="F5" s="512"/>
      <c r="G5" s="512"/>
      <c r="H5" s="512"/>
      <c r="I5" s="512"/>
      <c r="J5" s="512"/>
      <c r="K5" s="512"/>
      <c r="L5" s="512"/>
      <c r="M5" s="513"/>
      <c r="N5" s="48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5"/>
      <c r="BJ5" s="275"/>
      <c r="BK5" s="275"/>
    </row>
    <row r="6" spans="1:63" s="262" customFormat="1" ht="24.75" customHeight="1">
      <c r="A6" s="336"/>
      <c r="B6" s="943">
        <f>'vcai-3°EVALUADOR'!G8</f>
        <v>0</v>
      </c>
      <c r="C6" s="944"/>
      <c r="D6" s="944"/>
      <c r="E6" s="944"/>
      <c r="F6" s="944"/>
      <c r="G6" s="944"/>
      <c r="H6" s="944"/>
      <c r="I6" s="944"/>
      <c r="J6" s="944"/>
      <c r="K6" s="944"/>
      <c r="L6" s="944"/>
      <c r="M6" s="945"/>
      <c r="N6" s="406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</row>
    <row r="7" spans="1:63" s="262" customFormat="1" ht="11.25" customHeight="1">
      <c r="A7" s="336"/>
      <c r="B7" s="946" t="str">
        <f>'vcai-3°EVALUADOR'!G9</f>
        <v>CLAVE Y NOMBRE DE LA UNIDAD RESPONSABLE</v>
      </c>
      <c r="C7" s="947"/>
      <c r="D7" s="947"/>
      <c r="E7" s="947"/>
      <c r="F7" s="947"/>
      <c r="G7" s="947"/>
      <c r="H7" s="947"/>
      <c r="I7" s="947"/>
      <c r="J7" s="947"/>
      <c r="K7" s="947"/>
      <c r="L7" s="947"/>
      <c r="M7" s="948"/>
      <c r="N7" s="406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</row>
    <row r="8" spans="1:63" s="262" customFormat="1" ht="24.75" customHeight="1">
      <c r="A8" s="336"/>
      <c r="B8" s="943">
        <f>'vcai-3°EVALUADOR'!B10</f>
        <v>0</v>
      </c>
      <c r="C8" s="944"/>
      <c r="D8" s="944"/>
      <c r="E8" s="944"/>
      <c r="F8" s="944"/>
      <c r="G8" s="944"/>
      <c r="H8" s="944"/>
      <c r="I8" s="944"/>
      <c r="J8" s="944"/>
      <c r="K8" s="944"/>
      <c r="L8" s="944"/>
      <c r="M8" s="945"/>
      <c r="N8" s="406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</row>
    <row r="9" spans="1:63" s="262" customFormat="1" ht="11.25" customHeight="1">
      <c r="A9" s="336"/>
      <c r="B9" s="981" t="str">
        <f>'vcai-3°EVALUADOR'!B11</f>
        <v>LUGAR y FECHA DE LA APLICACIÓN:</v>
      </c>
      <c r="C9" s="982"/>
      <c r="D9" s="982"/>
      <c r="E9" s="982"/>
      <c r="F9" s="982"/>
      <c r="G9" s="982"/>
      <c r="H9" s="982"/>
      <c r="I9" s="982"/>
      <c r="J9" s="982"/>
      <c r="K9" s="982"/>
      <c r="L9" s="982"/>
      <c r="M9" s="983"/>
      <c r="N9" s="406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</row>
    <row r="10" spans="1:14" s="29" customFormat="1" ht="2.25" customHeight="1">
      <c r="A10" s="310"/>
      <c r="B10" s="310"/>
      <c r="C10" s="310"/>
      <c r="D10" s="310"/>
      <c r="E10" s="310"/>
      <c r="F10" s="310"/>
      <c r="G10" s="310"/>
      <c r="H10" s="310"/>
      <c r="I10" s="317"/>
      <c r="J10" s="317"/>
      <c r="K10" s="317"/>
      <c r="L10" s="317"/>
      <c r="M10" s="486"/>
      <c r="N10" s="310"/>
    </row>
    <row r="11" spans="1:14" s="29" customFormat="1" ht="15.75" customHeight="1">
      <c r="A11" s="310"/>
      <c r="B11" s="975" t="s">
        <v>312</v>
      </c>
      <c r="C11" s="976"/>
      <c r="D11" s="976"/>
      <c r="E11" s="976"/>
      <c r="F11" s="976"/>
      <c r="G11" s="976"/>
      <c r="H11" s="977"/>
      <c r="I11" s="949" t="s">
        <v>19</v>
      </c>
      <c r="J11" s="950"/>
      <c r="K11" s="950"/>
      <c r="L11" s="950"/>
      <c r="M11" s="951"/>
      <c r="N11" s="310"/>
    </row>
    <row r="12" spans="1:14" s="29" customFormat="1" ht="42" customHeight="1">
      <c r="A12" s="310"/>
      <c r="B12" s="978"/>
      <c r="C12" s="979"/>
      <c r="D12" s="979"/>
      <c r="E12" s="979"/>
      <c r="F12" s="979"/>
      <c r="G12" s="979"/>
      <c r="H12" s="980"/>
      <c r="I12" s="952" t="s">
        <v>297</v>
      </c>
      <c r="J12" s="953"/>
      <c r="K12" s="953"/>
      <c r="L12" s="953"/>
      <c r="M12" s="954"/>
      <c r="N12" s="310"/>
    </row>
    <row r="13" spans="1:14" s="29" customFormat="1" ht="122.25" customHeight="1">
      <c r="A13" s="310"/>
      <c r="B13" s="937"/>
      <c r="C13" s="938"/>
      <c r="D13" s="938"/>
      <c r="E13" s="938"/>
      <c r="F13" s="938"/>
      <c r="G13" s="938"/>
      <c r="H13" s="939"/>
      <c r="I13" s="508" t="s">
        <v>347</v>
      </c>
      <c r="J13" s="508" t="s">
        <v>348</v>
      </c>
      <c r="K13" s="508" t="s">
        <v>346</v>
      </c>
      <c r="L13" s="508" t="s">
        <v>349</v>
      </c>
      <c r="M13" s="508" t="s">
        <v>343</v>
      </c>
      <c r="N13" s="310"/>
    </row>
    <row r="14" spans="1:14" s="29" customFormat="1" ht="33.75" customHeight="1">
      <c r="A14" s="310"/>
      <c r="B14" s="288" t="s">
        <v>17</v>
      </c>
      <c r="C14" s="286"/>
      <c r="D14" s="973" t="s">
        <v>370</v>
      </c>
      <c r="E14" s="974"/>
      <c r="F14" s="289"/>
      <c r="G14" s="287" t="s">
        <v>18</v>
      </c>
      <c r="H14" s="290"/>
      <c r="I14" s="613"/>
      <c r="J14" s="613"/>
      <c r="K14" s="613"/>
      <c r="L14" s="613"/>
      <c r="M14" s="32"/>
      <c r="N14" s="310"/>
    </row>
    <row r="15" spans="1:14" s="29" customFormat="1" ht="17.25" customHeight="1">
      <c r="A15" s="310"/>
      <c r="B15" s="955" t="s">
        <v>315</v>
      </c>
      <c r="C15" s="956"/>
      <c r="D15" s="956"/>
      <c r="E15" s="956"/>
      <c r="F15" s="956"/>
      <c r="G15" s="956"/>
      <c r="H15" s="957"/>
      <c r="I15" s="949" t="s">
        <v>19</v>
      </c>
      <c r="J15" s="950"/>
      <c r="K15" s="950"/>
      <c r="L15" s="950"/>
      <c r="M15" s="951"/>
      <c r="N15" s="310"/>
    </row>
    <row r="16" spans="1:14" s="29" customFormat="1" ht="42.75" customHeight="1">
      <c r="A16" s="310"/>
      <c r="B16" s="958"/>
      <c r="C16" s="959"/>
      <c r="D16" s="959"/>
      <c r="E16" s="959"/>
      <c r="F16" s="959"/>
      <c r="G16" s="959"/>
      <c r="H16" s="960"/>
      <c r="I16" s="952" t="s">
        <v>297</v>
      </c>
      <c r="J16" s="953"/>
      <c r="K16" s="953"/>
      <c r="L16" s="953"/>
      <c r="M16" s="954"/>
      <c r="N16" s="310"/>
    </row>
    <row r="17" spans="1:14" s="29" customFormat="1" ht="123" customHeight="1">
      <c r="A17" s="310"/>
      <c r="B17" s="937"/>
      <c r="C17" s="938"/>
      <c r="D17" s="938"/>
      <c r="E17" s="938"/>
      <c r="F17" s="938"/>
      <c r="G17" s="938"/>
      <c r="H17" s="939"/>
      <c r="I17" s="509" t="s">
        <v>298</v>
      </c>
      <c r="J17" s="509" t="s">
        <v>299</v>
      </c>
      <c r="K17" s="509" t="s">
        <v>300</v>
      </c>
      <c r="L17" s="508" t="s">
        <v>322</v>
      </c>
      <c r="M17" s="508" t="s">
        <v>343</v>
      </c>
      <c r="N17" s="310"/>
    </row>
    <row r="18" spans="1:14" s="29" customFormat="1" ht="33.75" customHeight="1">
      <c r="A18" s="310"/>
      <c r="B18" s="27" t="s">
        <v>17</v>
      </c>
      <c r="C18" s="63"/>
      <c r="D18" s="971" t="s">
        <v>370</v>
      </c>
      <c r="E18" s="972"/>
      <c r="F18" s="36"/>
      <c r="G18" s="26" t="s">
        <v>18</v>
      </c>
      <c r="H18" s="63"/>
      <c r="I18" s="32"/>
      <c r="J18" s="32"/>
      <c r="K18" s="32"/>
      <c r="L18" s="32"/>
      <c r="M18" s="32"/>
      <c r="N18" s="310"/>
    </row>
    <row r="19" spans="1:14" s="29" customFormat="1" ht="15.75" customHeight="1">
      <c r="A19" s="310"/>
      <c r="B19" s="955" t="s">
        <v>316</v>
      </c>
      <c r="C19" s="956"/>
      <c r="D19" s="956"/>
      <c r="E19" s="956"/>
      <c r="F19" s="956"/>
      <c r="G19" s="956"/>
      <c r="H19" s="957"/>
      <c r="I19" s="949" t="s">
        <v>19</v>
      </c>
      <c r="J19" s="950"/>
      <c r="K19" s="950"/>
      <c r="L19" s="950"/>
      <c r="M19" s="951"/>
      <c r="N19" s="310"/>
    </row>
    <row r="20" spans="1:14" s="29" customFormat="1" ht="42" customHeight="1">
      <c r="A20" s="310"/>
      <c r="B20" s="958"/>
      <c r="C20" s="959"/>
      <c r="D20" s="959"/>
      <c r="E20" s="959"/>
      <c r="F20" s="959"/>
      <c r="G20" s="959"/>
      <c r="H20" s="960"/>
      <c r="I20" s="952" t="s">
        <v>297</v>
      </c>
      <c r="J20" s="953"/>
      <c r="K20" s="953"/>
      <c r="L20" s="953"/>
      <c r="M20" s="954"/>
      <c r="N20" s="310"/>
    </row>
    <row r="21" spans="1:14" s="29" customFormat="1" ht="123" customHeight="1">
      <c r="A21" s="310"/>
      <c r="B21" s="969"/>
      <c r="C21" s="969"/>
      <c r="D21" s="969"/>
      <c r="E21" s="969"/>
      <c r="F21" s="969"/>
      <c r="G21" s="969"/>
      <c r="H21" s="969"/>
      <c r="I21" s="509" t="s">
        <v>298</v>
      </c>
      <c r="J21" s="509" t="s">
        <v>299</v>
      </c>
      <c r="K21" s="509" t="s">
        <v>300</v>
      </c>
      <c r="L21" s="508" t="s">
        <v>322</v>
      </c>
      <c r="M21" s="508" t="s">
        <v>343</v>
      </c>
      <c r="N21" s="310"/>
    </row>
    <row r="22" spans="1:14" s="29" customFormat="1" ht="33.75" customHeight="1">
      <c r="A22" s="310"/>
      <c r="B22" s="30" t="s">
        <v>17</v>
      </c>
      <c r="C22" s="61"/>
      <c r="D22" s="838" t="s">
        <v>370</v>
      </c>
      <c r="E22" s="970"/>
      <c r="F22" s="36"/>
      <c r="G22" s="31" t="s">
        <v>18</v>
      </c>
      <c r="H22" s="62"/>
      <c r="I22" s="612"/>
      <c r="J22" s="612"/>
      <c r="K22" s="612"/>
      <c r="L22" s="612"/>
      <c r="M22" s="612"/>
      <c r="N22" s="310"/>
    </row>
    <row r="23" spans="1:14" s="29" customFormat="1" ht="16.5" customHeight="1">
      <c r="A23" s="310"/>
      <c r="B23" s="955" t="s">
        <v>314</v>
      </c>
      <c r="C23" s="956"/>
      <c r="D23" s="956"/>
      <c r="E23" s="956"/>
      <c r="F23" s="956"/>
      <c r="G23" s="956"/>
      <c r="H23" s="957"/>
      <c r="I23" s="949" t="s">
        <v>19</v>
      </c>
      <c r="J23" s="950"/>
      <c r="K23" s="950"/>
      <c r="L23" s="950"/>
      <c r="M23" s="951"/>
      <c r="N23" s="310"/>
    </row>
    <row r="24" spans="1:14" s="29" customFormat="1" ht="42" customHeight="1">
      <c r="A24" s="310"/>
      <c r="B24" s="958"/>
      <c r="C24" s="959"/>
      <c r="D24" s="959"/>
      <c r="E24" s="959"/>
      <c r="F24" s="959"/>
      <c r="G24" s="959"/>
      <c r="H24" s="960"/>
      <c r="I24" s="952" t="s">
        <v>297</v>
      </c>
      <c r="J24" s="953"/>
      <c r="K24" s="953"/>
      <c r="L24" s="953"/>
      <c r="M24" s="954"/>
      <c r="N24" s="310"/>
    </row>
    <row r="25" spans="1:14" s="29" customFormat="1" ht="123" customHeight="1">
      <c r="A25" s="310"/>
      <c r="B25" s="966"/>
      <c r="C25" s="967"/>
      <c r="D25" s="967"/>
      <c r="E25" s="967"/>
      <c r="F25" s="967"/>
      <c r="G25" s="967"/>
      <c r="H25" s="968"/>
      <c r="I25" s="509" t="s">
        <v>298</v>
      </c>
      <c r="J25" s="509" t="s">
        <v>299</v>
      </c>
      <c r="K25" s="509" t="s">
        <v>300</v>
      </c>
      <c r="L25" s="508" t="s">
        <v>322</v>
      </c>
      <c r="M25" s="508" t="s">
        <v>343</v>
      </c>
      <c r="N25" s="310"/>
    </row>
    <row r="26" spans="1:14" s="29" customFormat="1" ht="33.75" customHeight="1">
      <c r="A26" s="310"/>
      <c r="B26" s="27" t="s">
        <v>17</v>
      </c>
      <c r="C26" s="63"/>
      <c r="D26" s="961" t="s">
        <v>370</v>
      </c>
      <c r="E26" s="962"/>
      <c r="F26" s="36"/>
      <c r="G26" s="26" t="s">
        <v>18</v>
      </c>
      <c r="H26" s="63"/>
      <c r="I26" s="32"/>
      <c r="J26" s="32"/>
      <c r="K26" s="32"/>
      <c r="L26" s="32"/>
      <c r="M26" s="32"/>
      <c r="N26" s="310"/>
    </row>
    <row r="27" spans="1:14" s="29" customFormat="1" ht="16.5" customHeight="1">
      <c r="A27" s="310"/>
      <c r="B27" s="955" t="s">
        <v>313</v>
      </c>
      <c r="C27" s="956"/>
      <c r="D27" s="956"/>
      <c r="E27" s="956"/>
      <c r="F27" s="956"/>
      <c r="G27" s="956"/>
      <c r="H27" s="957"/>
      <c r="I27" s="949" t="s">
        <v>19</v>
      </c>
      <c r="J27" s="950"/>
      <c r="K27" s="950"/>
      <c r="L27" s="950"/>
      <c r="M27" s="951"/>
      <c r="N27" s="310"/>
    </row>
    <row r="28" spans="1:14" s="29" customFormat="1" ht="42.75" customHeight="1">
      <c r="A28" s="310"/>
      <c r="B28" s="958"/>
      <c r="C28" s="959"/>
      <c r="D28" s="959"/>
      <c r="E28" s="959"/>
      <c r="F28" s="959"/>
      <c r="G28" s="959"/>
      <c r="H28" s="960"/>
      <c r="I28" s="952" t="s">
        <v>297</v>
      </c>
      <c r="J28" s="953"/>
      <c r="K28" s="953"/>
      <c r="L28" s="953"/>
      <c r="M28" s="954"/>
      <c r="N28" s="310"/>
    </row>
    <row r="29" spans="1:14" s="29" customFormat="1" ht="123" customHeight="1">
      <c r="A29" s="310"/>
      <c r="B29" s="937"/>
      <c r="C29" s="938"/>
      <c r="D29" s="938"/>
      <c r="E29" s="938"/>
      <c r="F29" s="938"/>
      <c r="G29" s="938"/>
      <c r="H29" s="939"/>
      <c r="I29" s="509" t="s">
        <v>298</v>
      </c>
      <c r="J29" s="509" t="s">
        <v>299</v>
      </c>
      <c r="K29" s="509" t="s">
        <v>300</v>
      </c>
      <c r="L29" s="508" t="s">
        <v>322</v>
      </c>
      <c r="M29" s="508" t="s">
        <v>343</v>
      </c>
      <c r="N29" s="310"/>
    </row>
    <row r="30" spans="1:14" s="29" customFormat="1" ht="33.75" customHeight="1">
      <c r="A30" s="310"/>
      <c r="B30" s="27" t="s">
        <v>17</v>
      </c>
      <c r="C30" s="63"/>
      <c r="D30" s="961" t="s">
        <v>370</v>
      </c>
      <c r="E30" s="962"/>
      <c r="F30" s="36"/>
      <c r="G30" s="26" t="s">
        <v>18</v>
      </c>
      <c r="H30" s="63"/>
      <c r="I30" s="32"/>
      <c r="J30" s="32"/>
      <c r="K30" s="32"/>
      <c r="L30" s="32"/>
      <c r="M30" s="32"/>
      <c r="N30" s="310"/>
    </row>
    <row r="31" spans="1:14" s="29" customFormat="1" ht="3" customHeight="1">
      <c r="A31" s="310"/>
      <c r="B31" s="487"/>
      <c r="C31" s="490"/>
      <c r="D31" s="355"/>
      <c r="E31" s="355"/>
      <c r="F31" s="491"/>
      <c r="G31" s="355"/>
      <c r="H31" s="344"/>
      <c r="I31" s="356"/>
      <c r="J31" s="356"/>
      <c r="K31" s="356"/>
      <c r="L31" s="356"/>
      <c r="M31" s="356"/>
      <c r="N31" s="310"/>
    </row>
    <row r="32" spans="1:14" s="29" customFormat="1" ht="18.75" customHeight="1">
      <c r="A32" s="310"/>
      <c r="B32" s="488" t="s">
        <v>317</v>
      </c>
      <c r="C32" s="963">
        <f>'tablas de calculo'!AI1</f>
        <v>0</v>
      </c>
      <c r="D32" s="963"/>
      <c r="E32" s="507"/>
      <c r="F32" s="492"/>
      <c r="G32" s="492"/>
      <c r="H32" s="321"/>
      <c r="I32" s="321"/>
      <c r="J32" s="321"/>
      <c r="K32" s="321"/>
      <c r="L32" s="321"/>
      <c r="M32" s="321"/>
      <c r="N32" s="310"/>
    </row>
    <row r="33" spans="1:14" s="29" customFormat="1" ht="18.75" customHeight="1">
      <c r="A33" s="310"/>
      <c r="B33" s="488" t="s">
        <v>318</v>
      </c>
      <c r="C33" s="963">
        <f>'tablas de calculo'!AI2</f>
        <v>0</v>
      </c>
      <c r="D33" s="963"/>
      <c r="E33" s="493"/>
      <c r="F33" s="492"/>
      <c r="G33" s="492"/>
      <c r="H33" s="965"/>
      <c r="I33" s="965"/>
      <c r="J33" s="965"/>
      <c r="K33" s="965"/>
      <c r="L33" s="965"/>
      <c r="M33" s="965"/>
      <c r="N33" s="310"/>
    </row>
    <row r="34" spans="1:14" s="29" customFormat="1" ht="18.75" customHeight="1">
      <c r="A34" s="310"/>
      <c r="B34" s="488" t="s">
        <v>319</v>
      </c>
      <c r="C34" s="963">
        <f>'tablas de calculo'!AI3</f>
        <v>0</v>
      </c>
      <c r="D34" s="963"/>
      <c r="E34" s="493"/>
      <c r="F34" s="492"/>
      <c r="G34" s="492"/>
      <c r="H34" s="965"/>
      <c r="I34" s="965"/>
      <c r="J34" s="965"/>
      <c r="K34" s="965"/>
      <c r="L34" s="965"/>
      <c r="M34" s="965"/>
      <c r="N34" s="310"/>
    </row>
    <row r="35" spans="1:14" s="29" customFormat="1" ht="18.75" customHeight="1">
      <c r="A35" s="310"/>
      <c r="B35" s="488" t="s">
        <v>320</v>
      </c>
      <c r="C35" s="963">
        <f>'tablas de calculo'!AI4</f>
        <v>0</v>
      </c>
      <c r="D35" s="963"/>
      <c r="E35" s="493"/>
      <c r="F35" s="492"/>
      <c r="G35" s="492"/>
      <c r="H35" s="965"/>
      <c r="I35" s="965"/>
      <c r="J35" s="965"/>
      <c r="K35" s="965"/>
      <c r="L35" s="965"/>
      <c r="M35" s="965"/>
      <c r="N35" s="310"/>
    </row>
    <row r="36" spans="1:14" s="29" customFormat="1" ht="18.75" customHeight="1">
      <c r="A36" s="310"/>
      <c r="B36" s="488" t="s">
        <v>321</v>
      </c>
      <c r="C36" s="963">
        <f>'tablas de calculo'!AI5</f>
        <v>0</v>
      </c>
      <c r="D36" s="963"/>
      <c r="E36" s="493"/>
      <c r="F36" s="492"/>
      <c r="G36" s="321"/>
      <c r="H36" s="658"/>
      <c r="I36" s="658"/>
      <c r="J36" s="658"/>
      <c r="K36" s="658"/>
      <c r="L36" s="658"/>
      <c r="M36" s="658"/>
      <c r="N36" s="310"/>
    </row>
    <row r="37" spans="1:14" s="29" customFormat="1" ht="27" customHeight="1">
      <c r="A37" s="310"/>
      <c r="B37" s="505" t="s">
        <v>369</v>
      </c>
      <c r="C37" s="990" t="str">
        <f>'tablas de calculo'!AI6</f>
        <v>Revisa las ponderaciones</v>
      </c>
      <c r="D37" s="991"/>
      <c r="E37" s="494"/>
      <c r="F37" s="321"/>
      <c r="G37" s="321"/>
      <c r="H37" s="866" t="s">
        <v>364</v>
      </c>
      <c r="I37" s="866"/>
      <c r="J37" s="866"/>
      <c r="K37" s="866"/>
      <c r="L37" s="866"/>
      <c r="M37" s="866"/>
      <c r="N37" s="310"/>
    </row>
    <row r="38" spans="1:14" s="29" customFormat="1" ht="14.25" customHeight="1">
      <c r="A38" s="310"/>
      <c r="B38" s="985" t="s">
        <v>368</v>
      </c>
      <c r="C38" s="986" t="str">
        <f>'tablas de calculo'!AI8</f>
        <v>Aplica la evaluación</v>
      </c>
      <c r="D38" s="987"/>
      <c r="E38" s="495"/>
      <c r="F38" s="321"/>
      <c r="G38" s="321"/>
      <c r="H38" s="321"/>
      <c r="I38" s="321"/>
      <c r="J38" s="321"/>
      <c r="K38" s="321"/>
      <c r="L38" s="321"/>
      <c r="M38" s="321"/>
      <c r="N38" s="310"/>
    </row>
    <row r="39" spans="1:14" s="29" customFormat="1" ht="20.25" customHeight="1">
      <c r="A39" s="310"/>
      <c r="B39" s="985"/>
      <c r="C39" s="988"/>
      <c r="D39" s="989"/>
      <c r="E39" s="495"/>
      <c r="F39" s="321"/>
      <c r="G39" s="321"/>
      <c r="H39" s="658"/>
      <c r="I39" s="658"/>
      <c r="J39" s="321"/>
      <c r="K39" s="658"/>
      <c r="L39" s="658"/>
      <c r="M39" s="658"/>
      <c r="N39" s="310"/>
    </row>
    <row r="40" spans="1:14" s="29" customFormat="1" ht="12.75">
      <c r="A40" s="310"/>
      <c r="B40" s="321"/>
      <c r="C40" s="321"/>
      <c r="D40" s="321"/>
      <c r="E40" s="321"/>
      <c r="F40" s="321"/>
      <c r="G40" s="321"/>
      <c r="H40" s="964" t="s">
        <v>289</v>
      </c>
      <c r="I40" s="964"/>
      <c r="J40" s="321"/>
      <c r="K40" s="964" t="s">
        <v>288</v>
      </c>
      <c r="L40" s="964"/>
      <c r="M40" s="964"/>
      <c r="N40" s="310"/>
    </row>
    <row r="41" spans="1:14" s="29" customFormat="1" ht="12.75" customHeight="1">
      <c r="A41" s="310"/>
      <c r="B41" s="489"/>
      <c r="C41" s="489"/>
      <c r="D41" s="489"/>
      <c r="E41" s="489"/>
      <c r="F41" s="489"/>
      <c r="G41" s="489"/>
      <c r="H41" s="489"/>
      <c r="I41" s="489"/>
      <c r="J41" s="489"/>
      <c r="K41" s="489"/>
      <c r="L41" s="489"/>
      <c r="M41" s="489"/>
      <c r="N41" s="310"/>
    </row>
    <row r="42" spans="1:14" s="29" customFormat="1" ht="12.75" customHeight="1" hidden="1">
      <c r="A42" s="504">
        <f>SUM(H22,H30,H26,H18,H14)</f>
        <v>0</v>
      </c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0"/>
    </row>
    <row r="43" spans="1:14" s="29" customFormat="1" ht="12.75" customHeight="1" hidden="1">
      <c r="A43" s="310"/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0"/>
    </row>
    <row r="44" spans="2:13" ht="12.75" customHeight="1" hidden="1">
      <c r="B44" s="276"/>
      <c r="C44" s="496"/>
      <c r="D44" s="496"/>
      <c r="E44" s="276"/>
      <c r="F44" s="276"/>
      <c r="G44" s="276"/>
      <c r="H44" s="496"/>
      <c r="I44" s="496"/>
      <c r="J44" s="496"/>
      <c r="K44" s="496"/>
      <c r="L44" s="496"/>
      <c r="M44" s="496"/>
    </row>
    <row r="45" spans="2:13" ht="12.75" customHeight="1" hidden="1">
      <c r="B45" s="276"/>
      <c r="C45" s="496"/>
      <c r="D45" s="496"/>
      <c r="E45" s="276"/>
      <c r="F45" s="276"/>
      <c r="G45" s="276"/>
      <c r="H45" s="992"/>
      <c r="I45" s="992"/>
      <c r="J45" s="992"/>
      <c r="K45" s="992"/>
      <c r="L45" s="992"/>
      <c r="M45" s="992"/>
    </row>
    <row r="46" spans="2:13" ht="12.75" customHeight="1" hidden="1">
      <c r="B46" s="277"/>
      <c r="C46" s="497"/>
      <c r="D46" s="497"/>
      <c r="E46" s="277"/>
      <c r="F46" s="277"/>
      <c r="G46" s="277"/>
      <c r="H46" s="992"/>
      <c r="I46" s="992"/>
      <c r="J46" s="992"/>
      <c r="K46" s="992"/>
      <c r="L46" s="992"/>
      <c r="M46" s="992"/>
    </row>
    <row r="47" spans="2:7" ht="12.75" customHeight="1" hidden="1">
      <c r="B47" s="277"/>
      <c r="C47" s="497"/>
      <c r="D47" s="497"/>
      <c r="E47" s="277"/>
      <c r="F47" s="277"/>
      <c r="G47" s="277"/>
    </row>
    <row r="48" spans="2:7" ht="12.75" customHeight="1" hidden="1">
      <c r="B48" s="278"/>
      <c r="C48" s="497"/>
      <c r="D48" s="497"/>
      <c r="E48" s="278"/>
      <c r="F48" s="278"/>
      <c r="G48" s="278"/>
    </row>
    <row r="49" spans="2:6" ht="22.5" customHeight="1" hidden="1">
      <c r="B49" s="278"/>
      <c r="C49" s="497"/>
      <c r="D49" s="497"/>
      <c r="E49" s="278"/>
      <c r="F49" s="278"/>
    </row>
    <row r="50" spans="8:13" ht="12.75" hidden="1">
      <c r="H50" s="984"/>
      <c r="I50" s="984"/>
      <c r="J50" s="984"/>
      <c r="K50" s="984"/>
      <c r="L50" s="984"/>
      <c r="M50" s="984"/>
    </row>
    <row r="51" ht="12.75" hidden="1"/>
    <row r="52" ht="12.75" hidden="1"/>
    <row r="53" spans="3:13" s="279" customFormat="1" ht="12.75" hidden="1">
      <c r="C53" s="499"/>
      <c r="D53" s="499"/>
      <c r="H53" s="499"/>
      <c r="I53" s="499"/>
      <c r="J53" s="499"/>
      <c r="K53" s="499"/>
      <c r="L53" s="499"/>
      <c r="M53" s="499"/>
    </row>
    <row r="54" spans="3:13" s="279" customFormat="1" ht="12.75" hidden="1">
      <c r="C54" s="499"/>
      <c r="D54" s="499"/>
      <c r="H54" s="499"/>
      <c r="I54" s="499"/>
      <c r="J54" s="499"/>
      <c r="K54" s="499"/>
      <c r="L54" s="499"/>
      <c r="M54" s="499"/>
    </row>
    <row r="55" spans="2:13" s="282" customFormat="1" ht="12.75" hidden="1">
      <c r="B55" s="279"/>
      <c r="C55" s="499"/>
      <c r="D55" s="500" t="s">
        <v>65</v>
      </c>
      <c r="E55" s="280"/>
      <c r="F55" s="280"/>
      <c r="G55" s="281"/>
      <c r="H55" s="501"/>
      <c r="I55" s="501"/>
      <c r="J55" s="501"/>
      <c r="K55" s="501"/>
      <c r="L55" s="501"/>
      <c r="M55" s="501"/>
    </row>
    <row r="56" spans="3:13" s="282" customFormat="1" ht="12.75" hidden="1">
      <c r="C56" s="501"/>
      <c r="D56" s="500" t="s">
        <v>66</v>
      </c>
      <c r="E56" s="280"/>
      <c r="F56" s="280"/>
      <c r="G56" s="283"/>
      <c r="H56" s="501"/>
      <c r="I56" s="501"/>
      <c r="J56" s="501"/>
      <c r="K56" s="501"/>
      <c r="L56" s="501"/>
      <c r="M56" s="501"/>
    </row>
    <row r="57" spans="3:13" s="282" customFormat="1" ht="12.75" hidden="1">
      <c r="C57" s="501"/>
      <c r="D57" s="500" t="s">
        <v>67</v>
      </c>
      <c r="E57" s="280"/>
      <c r="F57" s="280"/>
      <c r="G57" s="283"/>
      <c r="H57" s="501"/>
      <c r="I57" s="501"/>
      <c r="J57" s="501"/>
      <c r="K57" s="501"/>
      <c r="L57" s="501"/>
      <c r="M57" s="501"/>
    </row>
    <row r="58" spans="3:13" s="282" customFormat="1" ht="12.75" hidden="1">
      <c r="C58" s="501"/>
      <c r="D58" s="500" t="s">
        <v>68</v>
      </c>
      <c r="E58" s="280"/>
      <c r="F58" s="280"/>
      <c r="G58" s="283"/>
      <c r="H58" s="501"/>
      <c r="I58" s="501"/>
      <c r="J58" s="501"/>
      <c r="K58" s="501"/>
      <c r="L58" s="501"/>
      <c r="M58" s="501"/>
    </row>
    <row r="59" spans="3:13" s="282" customFormat="1" ht="12.75" hidden="1">
      <c r="C59" s="501"/>
      <c r="D59" s="500" t="s">
        <v>69</v>
      </c>
      <c r="E59" s="280"/>
      <c r="F59" s="280"/>
      <c r="G59" s="283"/>
      <c r="H59" s="501"/>
      <c r="I59" s="501"/>
      <c r="J59" s="501"/>
      <c r="K59" s="501"/>
      <c r="L59" s="501"/>
      <c r="M59" s="501"/>
    </row>
    <row r="60" spans="3:13" s="282" customFormat="1" ht="12.75" hidden="1">
      <c r="C60" s="501"/>
      <c r="D60" s="500" t="s">
        <v>70</v>
      </c>
      <c r="E60" s="280"/>
      <c r="F60" s="280"/>
      <c r="G60" s="283"/>
      <c r="H60" s="501"/>
      <c r="I60" s="501"/>
      <c r="J60" s="501"/>
      <c r="K60" s="501"/>
      <c r="L60" s="501"/>
      <c r="M60" s="501"/>
    </row>
    <row r="61" spans="3:13" s="282" customFormat="1" ht="12.75" hidden="1">
      <c r="C61" s="501"/>
      <c r="D61" s="500" t="s">
        <v>71</v>
      </c>
      <c r="E61" s="280"/>
      <c r="F61" s="280"/>
      <c r="G61" s="283"/>
      <c r="H61" s="501"/>
      <c r="I61" s="501"/>
      <c r="J61" s="501"/>
      <c r="K61" s="501"/>
      <c r="L61" s="501"/>
      <c r="M61" s="501"/>
    </row>
    <row r="62" spans="3:13" s="282" customFormat="1" ht="12.75" hidden="1">
      <c r="C62" s="501"/>
      <c r="D62" s="500" t="s">
        <v>72</v>
      </c>
      <c r="E62" s="280"/>
      <c r="F62" s="280"/>
      <c r="G62" s="283"/>
      <c r="H62" s="501"/>
      <c r="I62" s="501"/>
      <c r="J62" s="501"/>
      <c r="K62" s="501"/>
      <c r="L62" s="501"/>
      <c r="M62" s="501"/>
    </row>
    <row r="63" spans="3:13" s="282" customFormat="1" ht="12.75" hidden="1">
      <c r="C63" s="501"/>
      <c r="D63" s="500" t="s">
        <v>73</v>
      </c>
      <c r="E63" s="280"/>
      <c r="F63" s="280"/>
      <c r="G63" s="283"/>
      <c r="H63" s="501"/>
      <c r="I63" s="501"/>
      <c r="J63" s="501"/>
      <c r="K63" s="501"/>
      <c r="L63" s="501"/>
      <c r="M63" s="501"/>
    </row>
    <row r="64" spans="3:13" s="282" customFormat="1" ht="12.75" hidden="1">
      <c r="C64" s="501"/>
      <c r="D64" s="500" t="s">
        <v>74</v>
      </c>
      <c r="E64" s="280"/>
      <c r="F64" s="280"/>
      <c r="G64" s="283"/>
      <c r="H64" s="501"/>
      <c r="I64" s="501"/>
      <c r="J64" s="501"/>
      <c r="K64" s="501"/>
      <c r="L64" s="501"/>
      <c r="M64" s="501"/>
    </row>
    <row r="65" spans="3:13" s="282" customFormat="1" ht="12.75" hidden="1">
      <c r="C65" s="501"/>
      <c r="D65" s="502" t="s">
        <v>190</v>
      </c>
      <c r="E65" s="283"/>
      <c r="F65" s="283"/>
      <c r="G65" s="283"/>
      <c r="H65" s="501"/>
      <c r="I65" s="501"/>
      <c r="J65" s="501"/>
      <c r="K65" s="501"/>
      <c r="L65" s="501"/>
      <c r="M65" s="501"/>
    </row>
    <row r="66" spans="3:13" s="282" customFormat="1" ht="12.75" hidden="1">
      <c r="C66" s="501"/>
      <c r="D66" s="503"/>
      <c r="E66" s="283"/>
      <c r="F66" s="283"/>
      <c r="G66" s="283"/>
      <c r="H66" s="501"/>
      <c r="I66" s="501"/>
      <c r="J66" s="501"/>
      <c r="K66" s="501"/>
      <c r="L66" s="501"/>
      <c r="M66" s="501"/>
    </row>
    <row r="67" spans="3:13" s="282" customFormat="1" ht="12.75" hidden="1">
      <c r="C67" s="501"/>
      <c r="D67" s="503"/>
      <c r="E67" s="283"/>
      <c r="F67" s="283"/>
      <c r="G67" s="283"/>
      <c r="H67" s="501"/>
      <c r="I67" s="501"/>
      <c r="J67" s="501"/>
      <c r="K67" s="501"/>
      <c r="L67" s="501"/>
      <c r="M67" s="501"/>
    </row>
    <row r="68" spans="3:13" s="282" customFormat="1" ht="12.75" hidden="1">
      <c r="C68" s="501"/>
      <c r="D68" s="503"/>
      <c r="E68" s="283"/>
      <c r="F68" s="283"/>
      <c r="G68" s="283"/>
      <c r="H68" s="501"/>
      <c r="I68" s="501"/>
      <c r="J68" s="501"/>
      <c r="K68" s="501"/>
      <c r="L68" s="501"/>
      <c r="M68" s="501"/>
    </row>
    <row r="69" spans="3:13" s="282" customFormat="1" ht="12.75" hidden="1">
      <c r="C69" s="501"/>
      <c r="D69" s="503"/>
      <c r="E69" s="283"/>
      <c r="F69" s="283"/>
      <c r="G69" s="283"/>
      <c r="H69" s="501"/>
      <c r="I69" s="501"/>
      <c r="J69" s="501"/>
      <c r="K69" s="501"/>
      <c r="L69" s="501"/>
      <c r="M69" s="501"/>
    </row>
    <row r="70" spans="3:13" s="282" customFormat="1" ht="12.75" hidden="1">
      <c r="C70" s="501"/>
      <c r="D70" s="503"/>
      <c r="E70" s="283"/>
      <c r="F70" s="283"/>
      <c r="G70" s="283"/>
      <c r="H70" s="501"/>
      <c r="I70" s="501"/>
      <c r="J70" s="501"/>
      <c r="K70" s="501"/>
      <c r="L70" s="501"/>
      <c r="M70" s="501"/>
    </row>
    <row r="71" spans="3:13" s="282" customFormat="1" ht="12.75" hidden="1">
      <c r="C71" s="501"/>
      <c r="D71" s="503"/>
      <c r="E71" s="283"/>
      <c r="F71" s="283"/>
      <c r="G71" s="283"/>
      <c r="H71" s="501"/>
      <c r="I71" s="501"/>
      <c r="J71" s="501"/>
      <c r="K71" s="501"/>
      <c r="L71" s="501"/>
      <c r="M71" s="501"/>
    </row>
    <row r="72" spans="3:13" s="282" customFormat="1" ht="12.75" hidden="1">
      <c r="C72" s="501"/>
      <c r="D72" s="503"/>
      <c r="E72" s="283"/>
      <c r="F72" s="283"/>
      <c r="G72" s="283"/>
      <c r="H72" s="501"/>
      <c r="I72" s="501"/>
      <c r="J72" s="501"/>
      <c r="K72" s="501"/>
      <c r="L72" s="501"/>
      <c r="M72" s="501"/>
    </row>
    <row r="73" spans="3:13" s="282" customFormat="1" ht="12.75" hidden="1">
      <c r="C73" s="501"/>
      <c r="D73" s="503"/>
      <c r="E73" s="283"/>
      <c r="F73" s="283"/>
      <c r="G73" s="283"/>
      <c r="H73" s="501"/>
      <c r="I73" s="501"/>
      <c r="J73" s="501"/>
      <c r="K73" s="501"/>
      <c r="L73" s="501"/>
      <c r="M73" s="501"/>
    </row>
    <row r="74" spans="3:13" s="282" customFormat="1" ht="12.75" hidden="1">
      <c r="C74" s="501"/>
      <c r="D74" s="501"/>
      <c r="E74" s="284"/>
      <c r="F74" s="284"/>
      <c r="G74" s="284"/>
      <c r="H74" s="501"/>
      <c r="I74" s="501"/>
      <c r="J74" s="501"/>
      <c r="K74" s="501"/>
      <c r="L74" s="501"/>
      <c r="M74" s="501"/>
    </row>
    <row r="75" spans="3:13" s="282" customFormat="1" ht="12.75" hidden="1">
      <c r="C75" s="501"/>
      <c r="D75" s="501"/>
      <c r="H75" s="501"/>
      <c r="I75" s="501"/>
      <c r="J75" s="501"/>
      <c r="K75" s="501"/>
      <c r="L75" s="501"/>
      <c r="M75" s="501"/>
    </row>
    <row r="76" spans="3:13" s="282" customFormat="1" ht="12.75" hidden="1">
      <c r="C76" s="501"/>
      <c r="D76" s="501"/>
      <c r="H76" s="501"/>
      <c r="I76" s="501"/>
      <c r="J76" s="501"/>
      <c r="K76" s="501"/>
      <c r="L76" s="501"/>
      <c r="M76" s="501"/>
    </row>
    <row r="77" spans="3:13" s="282" customFormat="1" ht="12.75" hidden="1">
      <c r="C77" s="501"/>
      <c r="D77" s="501"/>
      <c r="H77" s="501"/>
      <c r="I77" s="501"/>
      <c r="J77" s="501"/>
      <c r="K77" s="501"/>
      <c r="L77" s="501"/>
      <c r="M77" s="501"/>
    </row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spans="1:2" ht="12.75" hidden="1">
      <c r="A94" s="285"/>
      <c r="B94" s="285"/>
    </row>
    <row r="95" spans="1:2" ht="12.75" hidden="1">
      <c r="A95" s="285"/>
      <c r="B95" s="285"/>
    </row>
    <row r="96" spans="1:2" ht="12.75" hidden="1">
      <c r="A96" s="285"/>
      <c r="B96" s="285"/>
    </row>
    <row r="97" spans="1:2" ht="12.75" hidden="1">
      <c r="A97" s="285"/>
      <c r="B97" s="285"/>
    </row>
    <row r="98" spans="1:2" ht="12.75" hidden="1">
      <c r="A98" s="285"/>
      <c r="B98" s="285"/>
    </row>
    <row r="99" spans="1:2" ht="12.75" hidden="1">
      <c r="A99" s="285"/>
      <c r="B99" s="285"/>
    </row>
    <row r="100" spans="1:2" ht="12.75" hidden="1">
      <c r="A100" s="285"/>
      <c r="B100" s="285"/>
    </row>
    <row r="101" spans="1:2" ht="12.75" hidden="1">
      <c r="A101" s="285"/>
      <c r="B101" s="285"/>
    </row>
    <row r="102" spans="1:2" ht="12.75" hidden="1">
      <c r="A102" s="285"/>
      <c r="B102" s="285"/>
    </row>
    <row r="103" spans="1:2" ht="12.75" hidden="1">
      <c r="A103" s="285"/>
      <c r="B103" s="285"/>
    </row>
    <row r="104" spans="1:2" ht="12.75" hidden="1">
      <c r="A104" s="285"/>
      <c r="B104" s="285"/>
    </row>
    <row r="105" spans="1:2" ht="12.75" hidden="1">
      <c r="A105" s="285"/>
      <c r="B105" s="285"/>
    </row>
    <row r="106" spans="1:2" ht="12.75" hidden="1">
      <c r="A106" s="285"/>
      <c r="B106" s="285"/>
    </row>
    <row r="107" spans="1:2" ht="12.75" hidden="1">
      <c r="A107" s="285"/>
      <c r="B107" s="285"/>
    </row>
    <row r="108" spans="1:2" ht="12.75" hidden="1">
      <c r="A108" s="285"/>
      <c r="B108" s="285"/>
    </row>
    <row r="109" spans="1:2" ht="12.75" hidden="1">
      <c r="A109" s="285"/>
      <c r="B109" s="285"/>
    </row>
    <row r="110" spans="1:2" ht="12.75" hidden="1">
      <c r="A110" s="285"/>
      <c r="B110" s="285"/>
    </row>
    <row r="111" spans="1:2" ht="12.75" hidden="1">
      <c r="A111" s="285"/>
      <c r="B111" s="285"/>
    </row>
    <row r="112" spans="1:2" ht="12.75" hidden="1">
      <c r="A112" s="285"/>
      <c r="B112" s="285"/>
    </row>
    <row r="113" spans="1:2" ht="12.75" hidden="1">
      <c r="A113" s="285"/>
      <c r="B113" s="285"/>
    </row>
    <row r="114" spans="1:2" ht="12.75" hidden="1">
      <c r="A114" s="285"/>
      <c r="B114" s="285"/>
    </row>
    <row r="115" spans="1:2" ht="12.75" hidden="1">
      <c r="A115" s="285"/>
      <c r="B115" s="285"/>
    </row>
    <row r="116" spans="1:2" ht="12.75" hidden="1">
      <c r="A116" s="285"/>
      <c r="B116" s="285"/>
    </row>
    <row r="117" spans="1:2" ht="12.75" hidden="1">
      <c r="A117" s="285"/>
      <c r="B117" s="285"/>
    </row>
    <row r="118" spans="1:2" ht="12.75" hidden="1">
      <c r="A118" s="285"/>
      <c r="B118" s="285"/>
    </row>
    <row r="119" spans="1:2" ht="12.75" hidden="1">
      <c r="A119" s="285"/>
      <c r="B119" s="285"/>
    </row>
    <row r="120" spans="1:2" ht="12.75" hidden="1">
      <c r="A120" s="285"/>
      <c r="B120" s="285"/>
    </row>
    <row r="121" spans="1:2" ht="12.75" hidden="1">
      <c r="A121" s="285"/>
      <c r="B121" s="285"/>
    </row>
    <row r="122" spans="1:2" ht="12.75" hidden="1">
      <c r="A122" s="285"/>
      <c r="B122" s="285"/>
    </row>
    <row r="123" spans="1:2" ht="12.75" hidden="1">
      <c r="A123" s="285"/>
      <c r="B123" s="285"/>
    </row>
    <row r="124" spans="1:2" ht="12.75" hidden="1">
      <c r="A124" s="285"/>
      <c r="B124" s="285"/>
    </row>
    <row r="125" spans="1:2" ht="12.75" hidden="1">
      <c r="A125" s="285"/>
      <c r="B125" s="285"/>
    </row>
    <row r="126" spans="1:2" ht="12.75" hidden="1">
      <c r="A126" s="285"/>
      <c r="B126" s="285"/>
    </row>
    <row r="127" spans="1:2" ht="12.75" hidden="1">
      <c r="A127" s="285"/>
      <c r="B127" s="285"/>
    </row>
    <row r="128" spans="1:2" ht="12.75" hidden="1">
      <c r="A128" s="285"/>
      <c r="B128" s="285"/>
    </row>
    <row r="129" spans="1:2" ht="12.75" hidden="1">
      <c r="A129" s="285"/>
      <c r="B129" s="285"/>
    </row>
    <row r="130" spans="1:2" ht="12.75" hidden="1">
      <c r="A130" s="285"/>
      <c r="B130" s="285"/>
    </row>
    <row r="131" spans="1:2" ht="12.75" hidden="1">
      <c r="A131" s="285"/>
      <c r="B131" s="285"/>
    </row>
    <row r="132" spans="1:2" ht="12.75" hidden="1">
      <c r="A132" s="285"/>
      <c r="B132" s="285"/>
    </row>
    <row r="133" spans="1:2" ht="12.75" hidden="1">
      <c r="A133" s="285"/>
      <c r="B133" s="285"/>
    </row>
    <row r="134" spans="1:2" ht="12.75" hidden="1">
      <c r="A134" s="285"/>
      <c r="B134" s="285"/>
    </row>
    <row r="135" spans="1:2" ht="12.75" hidden="1">
      <c r="A135" s="285"/>
      <c r="B135" s="285"/>
    </row>
    <row r="136" spans="1:2" ht="12.75" hidden="1">
      <c r="A136" s="285"/>
      <c r="B136" s="285"/>
    </row>
    <row r="137" spans="1:2" ht="12.75" hidden="1">
      <c r="A137" s="285"/>
      <c r="B137" s="285"/>
    </row>
    <row r="138" spans="1:2" ht="12.75" hidden="1">
      <c r="A138" s="285"/>
      <c r="B138" s="285"/>
    </row>
    <row r="139" spans="1:2" ht="12.75" hidden="1">
      <c r="A139" s="285"/>
      <c r="B139" s="285"/>
    </row>
    <row r="140" spans="1:2" ht="12.75" hidden="1">
      <c r="A140" s="285"/>
      <c r="B140" s="285"/>
    </row>
    <row r="141" spans="1:2" ht="12.75" hidden="1">
      <c r="A141" s="285"/>
      <c r="B141" s="285"/>
    </row>
    <row r="142" spans="1:2" ht="12.75" hidden="1">
      <c r="A142" s="285"/>
      <c r="B142" s="285"/>
    </row>
    <row r="143" spans="1:2" ht="12.75" hidden="1">
      <c r="A143" s="285"/>
      <c r="B143" s="285"/>
    </row>
    <row r="144" spans="1:2" ht="12.75" hidden="1">
      <c r="A144" s="285"/>
      <c r="B144" s="285"/>
    </row>
    <row r="145" s="498" customFormat="1" ht="12.75" hidden="1"/>
    <row r="146" s="498" customFormat="1" ht="12.75" hidden="1"/>
    <row r="147" s="498" customFormat="1" ht="12.75" hidden="1"/>
    <row r="148" s="498" customFormat="1" ht="12.75" hidden="1"/>
    <row r="149" s="498" customFormat="1" ht="12.75" hidden="1"/>
  </sheetData>
  <sheetProtection password="D9BE" sheet="1" objects="1" scenarios="1"/>
  <mergeCells count="47">
    <mergeCell ref="H50:M50"/>
    <mergeCell ref="C34:D34"/>
    <mergeCell ref="C36:D36"/>
    <mergeCell ref="B38:B39"/>
    <mergeCell ref="C38:D39"/>
    <mergeCell ref="C37:D37"/>
    <mergeCell ref="H39:I39"/>
    <mergeCell ref="H45:M46"/>
    <mergeCell ref="C35:D35"/>
    <mergeCell ref="H40:I40"/>
    <mergeCell ref="B2:M2"/>
    <mergeCell ref="I11:M11"/>
    <mergeCell ref="I12:M12"/>
    <mergeCell ref="B11:H12"/>
    <mergeCell ref="B9:M9"/>
    <mergeCell ref="B13:H13"/>
    <mergeCell ref="B19:H20"/>
    <mergeCell ref="B21:H21"/>
    <mergeCell ref="D22:E22"/>
    <mergeCell ref="B17:H17"/>
    <mergeCell ref="D18:E18"/>
    <mergeCell ref="D14:E14"/>
    <mergeCell ref="I20:M20"/>
    <mergeCell ref="I23:M23"/>
    <mergeCell ref="B23:H24"/>
    <mergeCell ref="B25:H25"/>
    <mergeCell ref="I15:M15"/>
    <mergeCell ref="I16:M16"/>
    <mergeCell ref="B15:H16"/>
    <mergeCell ref="I19:M19"/>
    <mergeCell ref="C33:D33"/>
    <mergeCell ref="C32:D32"/>
    <mergeCell ref="D30:E30"/>
    <mergeCell ref="K40:M40"/>
    <mergeCell ref="K39:M39"/>
    <mergeCell ref="H33:M36"/>
    <mergeCell ref="H37:M37"/>
    <mergeCell ref="B29:H29"/>
    <mergeCell ref="B4:M4"/>
    <mergeCell ref="B6:M6"/>
    <mergeCell ref="B7:M7"/>
    <mergeCell ref="B8:M8"/>
    <mergeCell ref="I27:M27"/>
    <mergeCell ref="I28:M28"/>
    <mergeCell ref="B27:H28"/>
    <mergeCell ref="I24:M24"/>
    <mergeCell ref="D26:E26"/>
  </mergeCells>
  <dataValidations count="11">
    <dataValidation allowBlank="1" showInputMessage="1" prompt="Anote la ponderación.&#10;La suma de las ponderaciones de las (2) metas, deberá ser 100.&#10;" sqref="H30 H26 H22 H14 H18"/>
    <dataValidation allowBlank="1" showInputMessage="1" prompt="Anote la Unidad de Medida" sqref="C30 C26 C22 C14 C18"/>
    <dataValidation type="textLength" operator="equal" allowBlank="1" showInputMessage="1" showErrorMessage="1" error="ANOTAR A 18 POSICIONES EL C.U.R.P. DEL EVALUADOR CON MAYUSCULAS" sqref="K39:L39">
      <formula1>18</formula1>
    </dataValidation>
    <dataValidation type="textLength" operator="equal" allowBlank="1" showInputMessage="1" showErrorMessage="1" error="ANOTAR A 13 POSICIONES EL R.F.C. DEL EVALUADOR CON MAYUSCULAS" sqref="H39:I39">
      <formula1>13</formula1>
    </dataValidation>
    <dataValidation type="custom" allowBlank="1" showInputMessage="1" showErrorMessage="1" error="Elije una sola opción en los parámetros de evaluación" sqref="I30:L30">
      <formula1>mcdg5</formula1>
    </dataValidation>
    <dataValidation type="custom" allowBlank="1" showInputMessage="1" showErrorMessage="1" error="Elije una sola opción en los parámetros de evaluación" sqref="I26:L26">
      <formula1>mcdg4</formula1>
    </dataValidation>
    <dataValidation type="custom" allowBlank="1" showInputMessage="1" showErrorMessage="1" error="Elije una sola opción en los parámetros de evaluación" sqref="I22:L22">
      <formula1>mcdg3</formula1>
    </dataValidation>
    <dataValidation type="custom" allowBlank="1" showInputMessage="1" showErrorMessage="1" error="Elije una sola opción en los parámetros de evaluación" sqref="I18:L18">
      <formula1>mcdg2</formula1>
    </dataValidation>
    <dataValidation type="custom" allowBlank="1" showInputMessage="1" showErrorMessage="1" error="Elije una sola opción en los parámetros de evaluación" sqref="I14:L14">
      <formula1>mcdg1</formula1>
    </dataValidation>
    <dataValidation type="custom" allowBlank="1" showInputMessage="1" showErrorMessage="1" prompt="Sí decide aplicar esta casilla, deberá cerciorarse de que la ponderación de esta meta, &quot;NO DEBE TENER VALOR&quot;" error="Elije una sola opción en los parámetros de evaluación" sqref="M14">
      <formula1>mcdg1</formula1>
    </dataValidation>
    <dataValidation type="custom" allowBlank="1" showInputMessage="1" showErrorMessage="1" prompt="Sí decide aplicar esta casilla, deberá cerciorarse de que la ponderacion de esta meta, &quot;NO DEBERÁ TENER VALOR&quot;" error="Elije una sola opción en los parámetros de evaluación" sqref="M18 M22 M26 M30">
      <formula1>mcdg2</formula1>
    </dataValidation>
  </dataValidations>
  <printOptions horizontalCentered="1"/>
  <pageMargins left="0" right="0" top="0" bottom="0" header="0" footer="0"/>
  <pageSetup fitToHeight="1" fitToWidth="1" horizontalDpi="600" verticalDpi="600" orientation="portrait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O84"/>
  <sheetViews>
    <sheetView showGridLines="0" zoomScale="81" zoomScaleNormal="81" zoomScaleSheetLayoutView="50" workbookViewId="0" topLeftCell="A1">
      <selection activeCell="A1" sqref="A1"/>
    </sheetView>
  </sheetViews>
  <sheetFormatPr defaultColWidth="11.421875" defaultRowHeight="12.75" zeroHeight="1"/>
  <cols>
    <col min="1" max="1" width="1.7109375" style="29" customWidth="1"/>
    <col min="2" max="2" width="20.421875" style="1" customWidth="1"/>
    <col min="3" max="3" width="25.57421875" style="1" customWidth="1"/>
    <col min="4" max="4" width="18.140625" style="1" customWidth="1"/>
    <col min="5" max="5" width="18.28125" style="1" customWidth="1"/>
    <col min="6" max="6" width="10.7109375" style="1" customWidth="1"/>
    <col min="7" max="7" width="20.140625" style="1" customWidth="1"/>
    <col min="8" max="8" width="14.140625" style="1" customWidth="1"/>
    <col min="9" max="9" width="14.7109375" style="1" customWidth="1"/>
    <col min="10" max="10" width="13.8515625" style="1" customWidth="1"/>
    <col min="11" max="11" width="13.7109375" style="1" customWidth="1"/>
    <col min="12" max="12" width="1.7109375" style="260" customWidth="1"/>
    <col min="13" max="15" width="11.421875" style="260" hidden="1" customWidth="1"/>
    <col min="16" max="255" width="11.421875" style="29" hidden="1" customWidth="1"/>
    <col min="256" max="16384" width="1.8515625" style="29" hidden="1" customWidth="1"/>
  </cols>
  <sheetData>
    <row r="1" spans="1:12" ht="3" customHeight="1">
      <c r="A1" s="310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62"/>
    </row>
    <row r="2" spans="1:13" ht="39" customHeight="1">
      <c r="A2" s="310"/>
      <c r="B2" s="28" t="s">
        <v>367</v>
      </c>
      <c r="C2" s="64"/>
      <c r="D2" s="64"/>
      <c r="E2" s="64"/>
      <c r="F2" s="64"/>
      <c r="G2" s="64"/>
      <c r="H2" s="64"/>
      <c r="I2" s="64"/>
      <c r="J2" s="64"/>
      <c r="K2" s="65"/>
      <c r="L2" s="362"/>
      <c r="M2" s="259"/>
    </row>
    <row r="3" spans="1:12" ht="3" customHeight="1">
      <c r="A3" s="310"/>
      <c r="B3" s="531"/>
      <c r="C3" s="532"/>
      <c r="D3" s="532"/>
      <c r="E3" s="532"/>
      <c r="F3" s="532"/>
      <c r="G3" s="532"/>
      <c r="H3" s="532"/>
      <c r="I3" s="532"/>
      <c r="J3" s="532"/>
      <c r="K3" s="532"/>
      <c r="L3" s="362"/>
    </row>
    <row r="4" spans="1:15" ht="24" customHeight="1">
      <c r="A4" s="310"/>
      <c r="B4" s="786">
        <f>'vcai-3°EVALUADOR'!B4</f>
        <v>0</v>
      </c>
      <c r="C4" s="787"/>
      <c r="D4" s="787"/>
      <c r="E4" s="787"/>
      <c r="F4" s="471"/>
      <c r="G4" s="788">
        <f>'vcai-3°EVALUADOR'!G4</f>
        <v>0</v>
      </c>
      <c r="H4" s="788"/>
      <c r="I4" s="472"/>
      <c r="J4" s="788">
        <f>'vcai-3°EVALUADOR'!J4</f>
        <v>0</v>
      </c>
      <c r="K4" s="789"/>
      <c r="L4" s="310"/>
      <c r="M4" s="29"/>
      <c r="N4" s="29"/>
      <c r="O4" s="29"/>
    </row>
    <row r="5" spans="1:15" ht="10.5" customHeight="1">
      <c r="A5" s="310"/>
      <c r="B5" s="1009" t="str">
        <f>'vcai-3°EVALUADOR'!B5</f>
        <v>NOMBRE DEL EVALUADO</v>
      </c>
      <c r="C5" s="1010"/>
      <c r="D5" s="1010"/>
      <c r="E5" s="1010"/>
      <c r="F5" s="327"/>
      <c r="G5" s="1011" t="str">
        <f>'vcai-3°EVALUADOR'!G5</f>
        <v>RFC</v>
      </c>
      <c r="H5" s="1011"/>
      <c r="I5" s="327"/>
      <c r="J5" s="1011" t="str">
        <f>'vcai-3°EVALUADOR'!J5</f>
        <v>CURP</v>
      </c>
      <c r="K5" s="1012"/>
      <c r="L5" s="310"/>
      <c r="M5" s="29"/>
      <c r="N5" s="29"/>
      <c r="O5" s="29"/>
    </row>
    <row r="6" spans="1:15" ht="24" customHeight="1">
      <c r="A6" s="310"/>
      <c r="B6" s="767">
        <f>'vcai-3°EVALUADOR'!B6</f>
        <v>0</v>
      </c>
      <c r="C6" s="768"/>
      <c r="D6" s="768"/>
      <c r="E6" s="768"/>
      <c r="F6" s="768"/>
      <c r="G6" s="768"/>
      <c r="H6" s="768"/>
      <c r="I6" s="473"/>
      <c r="J6" s="792">
        <f>'vcai-3°EVALUADOR'!J6</f>
        <v>0</v>
      </c>
      <c r="K6" s="793"/>
      <c r="L6" s="310"/>
      <c r="M6" s="29"/>
      <c r="N6" s="29"/>
      <c r="O6" s="29"/>
    </row>
    <row r="7" spans="1:15" ht="11.25" customHeight="1">
      <c r="A7" s="310"/>
      <c r="B7" s="1009" t="str">
        <f>'vcai-3°EVALUADOR'!B7</f>
        <v>DENOMINACIÓN DEL PUESTO</v>
      </c>
      <c r="C7" s="1010"/>
      <c r="D7" s="1010"/>
      <c r="E7" s="1010"/>
      <c r="F7" s="1010"/>
      <c r="G7" s="1010"/>
      <c r="H7" s="1010"/>
      <c r="I7" s="327"/>
      <c r="J7" s="1011" t="str">
        <f>'vcai-3°EVALUADOR'!J7</f>
        <v>No.de RUSP</v>
      </c>
      <c r="K7" s="1012"/>
      <c r="L7" s="310"/>
      <c r="M7" s="29"/>
      <c r="N7" s="29"/>
      <c r="O7" s="29"/>
    </row>
    <row r="8" spans="1:15" ht="33" customHeight="1">
      <c r="A8" s="310"/>
      <c r="B8" s="767">
        <f>'vcai-3°EVALUADOR'!B8</f>
        <v>0</v>
      </c>
      <c r="C8" s="768"/>
      <c r="D8" s="768"/>
      <c r="E8" s="768"/>
      <c r="F8" s="473"/>
      <c r="G8" s="768">
        <f>'vcai-3°EVALUADOR'!G8</f>
        <v>0</v>
      </c>
      <c r="H8" s="768"/>
      <c r="I8" s="768"/>
      <c r="J8" s="768"/>
      <c r="K8" s="769"/>
      <c r="L8" s="310"/>
      <c r="M8" s="29"/>
      <c r="N8" s="29"/>
      <c r="O8" s="29"/>
    </row>
    <row r="9" spans="1:15" ht="10.5" customHeight="1">
      <c r="A9" s="310"/>
      <c r="B9" s="1013" t="str">
        <f>'vcai-3°EVALUADOR'!B9</f>
        <v>NOMBRE DE LA DEPENDENCIA U ÓRGANO ADMINISTRATIVO DESCONCENTRADO</v>
      </c>
      <c r="C9" s="1011"/>
      <c r="D9" s="1011"/>
      <c r="E9" s="1011"/>
      <c r="F9" s="327"/>
      <c r="G9" s="1011" t="str">
        <f>'vcai-3°EVALUADOR'!G9</f>
        <v>CLAVE Y NOMBRE DE LA UNIDAD RESPONSABLE</v>
      </c>
      <c r="H9" s="1011"/>
      <c r="I9" s="1011"/>
      <c r="J9" s="1011"/>
      <c r="K9" s="1012"/>
      <c r="L9" s="310"/>
      <c r="M9" s="29"/>
      <c r="N9" s="29"/>
      <c r="O9" s="29"/>
    </row>
    <row r="10" spans="1:15" ht="24" customHeight="1">
      <c r="A10" s="310"/>
      <c r="B10" s="798">
        <f>'vcai-3°EVALUADOR'!B10</f>
        <v>0</v>
      </c>
      <c r="C10" s="799"/>
      <c r="D10" s="799"/>
      <c r="E10" s="799"/>
      <c r="F10" s="799"/>
      <c r="G10" s="799"/>
      <c r="H10" s="799"/>
      <c r="I10" s="799"/>
      <c r="J10" s="799"/>
      <c r="K10" s="800"/>
      <c r="L10" s="310"/>
      <c r="M10" s="29"/>
      <c r="N10" s="29"/>
      <c r="O10" s="29"/>
    </row>
    <row r="11" spans="1:15" ht="10.5" customHeight="1">
      <c r="A11" s="310"/>
      <c r="B11" s="1006" t="str">
        <f>'vcai-3°EVALUADOR'!B11</f>
        <v>LUGAR y FECHA DE LA APLICACIÓN:</v>
      </c>
      <c r="C11" s="1007"/>
      <c r="D11" s="1007"/>
      <c r="E11" s="1007"/>
      <c r="F11" s="1007"/>
      <c r="G11" s="1007"/>
      <c r="H11" s="1007"/>
      <c r="I11" s="1007"/>
      <c r="J11" s="1007"/>
      <c r="K11" s="1008"/>
      <c r="L11" s="310"/>
      <c r="M11" s="29"/>
      <c r="N11" s="29"/>
      <c r="O11" s="29"/>
    </row>
    <row r="12" spans="1:12" ht="2.25" customHeight="1">
      <c r="A12" s="310"/>
      <c r="B12" s="486"/>
      <c r="C12" s="317"/>
      <c r="D12" s="317"/>
      <c r="E12" s="533"/>
      <c r="F12" s="533"/>
      <c r="G12" s="533"/>
      <c r="H12" s="533"/>
      <c r="I12" s="533"/>
      <c r="J12" s="533"/>
      <c r="K12" s="317"/>
      <c r="L12" s="362"/>
    </row>
    <row r="13" spans="1:12" ht="15" customHeight="1">
      <c r="A13" s="310"/>
      <c r="B13" s="1000" t="s">
        <v>83</v>
      </c>
      <c r="C13" s="1001"/>
      <c r="D13" s="1001"/>
      <c r="E13" s="1001"/>
      <c r="F13" s="1001"/>
      <c r="G13" s="1001"/>
      <c r="H13" s="1001"/>
      <c r="I13" s="1001"/>
      <c r="J13" s="1001"/>
      <c r="K13" s="1002"/>
      <c r="L13" s="362"/>
    </row>
    <row r="14" spans="1:12" ht="15" customHeight="1">
      <c r="A14" s="310"/>
      <c r="B14" s="1003"/>
      <c r="C14" s="1004"/>
      <c r="D14" s="1004"/>
      <c r="E14" s="1004"/>
      <c r="F14" s="1004"/>
      <c r="G14" s="1004"/>
      <c r="H14" s="1004"/>
      <c r="I14" s="1004"/>
      <c r="J14" s="1004"/>
      <c r="K14" s="1005"/>
      <c r="L14" s="362"/>
    </row>
    <row r="15" spans="1:12" ht="30" customHeight="1">
      <c r="A15" s="310"/>
      <c r="B15" s="838" t="s">
        <v>339</v>
      </c>
      <c r="C15" s="839"/>
      <c r="D15" s="323">
        <v>6</v>
      </c>
      <c r="E15" s="482" t="s">
        <v>20</v>
      </c>
      <c r="F15" s="607"/>
      <c r="G15" s="49">
        <f>'vcai-3°EVALUADOR'!F14</f>
        <v>0</v>
      </c>
      <c r="H15" s="372" t="s">
        <v>340</v>
      </c>
      <c r="I15" s="372" t="s">
        <v>366</v>
      </c>
      <c r="J15" s="372" t="s">
        <v>341</v>
      </c>
      <c r="K15" s="372" t="s">
        <v>342</v>
      </c>
      <c r="L15" s="362"/>
    </row>
    <row r="16" spans="1:15" s="291" customFormat="1" ht="21" customHeight="1">
      <c r="A16" s="464"/>
      <c r="B16" s="879" t="s">
        <v>168</v>
      </c>
      <c r="C16" s="880"/>
      <c r="D16" s="880"/>
      <c r="E16" s="880"/>
      <c r="F16" s="880"/>
      <c r="G16" s="881"/>
      <c r="H16" s="32"/>
      <c r="I16" s="32"/>
      <c r="J16" s="32"/>
      <c r="K16" s="32"/>
      <c r="L16" s="303"/>
      <c r="M16" s="293"/>
      <c r="N16" s="293"/>
      <c r="O16" s="293"/>
    </row>
    <row r="17" spans="1:15" s="291" customFormat="1" ht="21" customHeight="1">
      <c r="A17" s="464"/>
      <c r="B17" s="879" t="s">
        <v>169</v>
      </c>
      <c r="C17" s="880" t="s">
        <v>158</v>
      </c>
      <c r="D17" s="880" t="s">
        <v>158</v>
      </c>
      <c r="E17" s="880" t="s">
        <v>158</v>
      </c>
      <c r="F17" s="880"/>
      <c r="G17" s="881" t="s">
        <v>158</v>
      </c>
      <c r="H17" s="32"/>
      <c r="I17" s="32"/>
      <c r="J17" s="32"/>
      <c r="K17" s="32"/>
      <c r="L17" s="303"/>
      <c r="M17" s="293"/>
      <c r="N17" s="293"/>
      <c r="O17" s="293"/>
    </row>
    <row r="18" spans="1:15" s="291" customFormat="1" ht="21" customHeight="1">
      <c r="A18" s="464"/>
      <c r="B18" s="879" t="s">
        <v>170</v>
      </c>
      <c r="C18" s="880" t="s">
        <v>163</v>
      </c>
      <c r="D18" s="880" t="s">
        <v>163</v>
      </c>
      <c r="E18" s="880" t="s">
        <v>163</v>
      </c>
      <c r="F18" s="880"/>
      <c r="G18" s="881" t="s">
        <v>163</v>
      </c>
      <c r="H18" s="32"/>
      <c r="I18" s="32"/>
      <c r="J18" s="32"/>
      <c r="K18" s="32"/>
      <c r="L18" s="303"/>
      <c r="M18" s="293"/>
      <c r="N18" s="293"/>
      <c r="O18" s="293"/>
    </row>
    <row r="19" spans="1:12" ht="17.25" customHeight="1">
      <c r="A19" s="310"/>
      <c r="B19" s="1000" t="s">
        <v>301</v>
      </c>
      <c r="C19" s="1001"/>
      <c r="D19" s="1001"/>
      <c r="E19" s="1001"/>
      <c r="F19" s="1001"/>
      <c r="G19" s="1001"/>
      <c r="H19" s="1001"/>
      <c r="I19" s="1001"/>
      <c r="J19" s="1001"/>
      <c r="K19" s="1002"/>
      <c r="L19" s="529"/>
    </row>
    <row r="20" spans="1:12" ht="20.25" customHeight="1">
      <c r="A20" s="310"/>
      <c r="B20" s="1003"/>
      <c r="C20" s="1004"/>
      <c r="D20" s="1004"/>
      <c r="E20" s="1004"/>
      <c r="F20" s="1004"/>
      <c r="G20" s="1004"/>
      <c r="H20" s="1004"/>
      <c r="I20" s="1004"/>
      <c r="J20" s="1004"/>
      <c r="K20" s="1005"/>
      <c r="L20" s="529"/>
    </row>
    <row r="21" spans="1:12" ht="30" customHeight="1">
      <c r="A21" s="310"/>
      <c r="B21" s="838" t="s">
        <v>339</v>
      </c>
      <c r="C21" s="839"/>
      <c r="D21" s="323">
        <v>6</v>
      </c>
      <c r="E21" s="482" t="s">
        <v>20</v>
      </c>
      <c r="F21" s="607"/>
      <c r="G21" s="49">
        <f>'vcai-3°EVALUADOR'!F19</f>
        <v>0</v>
      </c>
      <c r="H21" s="372" t="s">
        <v>340</v>
      </c>
      <c r="I21" s="372" t="s">
        <v>366</v>
      </c>
      <c r="J21" s="372" t="s">
        <v>341</v>
      </c>
      <c r="K21" s="372" t="s">
        <v>342</v>
      </c>
      <c r="L21" s="529"/>
    </row>
    <row r="22" spans="1:12" ht="21" customHeight="1">
      <c r="A22" s="310"/>
      <c r="B22" s="879" t="s">
        <v>171</v>
      </c>
      <c r="C22" s="880" t="s">
        <v>154</v>
      </c>
      <c r="D22" s="880" t="s">
        <v>154</v>
      </c>
      <c r="E22" s="880" t="s">
        <v>154</v>
      </c>
      <c r="F22" s="880"/>
      <c r="G22" s="881" t="s">
        <v>154</v>
      </c>
      <c r="H22" s="32"/>
      <c r="I22" s="32"/>
      <c r="J22" s="32"/>
      <c r="K22" s="32"/>
      <c r="L22" s="362"/>
    </row>
    <row r="23" spans="1:12" ht="21" customHeight="1">
      <c r="A23" s="310"/>
      <c r="B23" s="879" t="s">
        <v>172</v>
      </c>
      <c r="C23" s="880" t="s">
        <v>159</v>
      </c>
      <c r="D23" s="880" t="s">
        <v>159</v>
      </c>
      <c r="E23" s="880" t="s">
        <v>159</v>
      </c>
      <c r="F23" s="880"/>
      <c r="G23" s="881" t="s">
        <v>159</v>
      </c>
      <c r="H23" s="32"/>
      <c r="I23" s="32"/>
      <c r="J23" s="32"/>
      <c r="K23" s="32"/>
      <c r="L23" s="362"/>
    </row>
    <row r="24" spans="1:12" ht="19.5" customHeight="1">
      <c r="A24" s="310"/>
      <c r="B24" s="1000" t="s">
        <v>152</v>
      </c>
      <c r="C24" s="1001"/>
      <c r="D24" s="1001"/>
      <c r="E24" s="1001"/>
      <c r="F24" s="1001"/>
      <c r="G24" s="1001"/>
      <c r="H24" s="1001"/>
      <c r="I24" s="1001"/>
      <c r="J24" s="1001"/>
      <c r="K24" s="1002"/>
      <c r="L24" s="362"/>
    </row>
    <row r="25" spans="1:12" ht="26.25" customHeight="1">
      <c r="A25" s="310"/>
      <c r="B25" s="1003"/>
      <c r="C25" s="1004"/>
      <c r="D25" s="1004"/>
      <c r="E25" s="1004"/>
      <c r="F25" s="1004"/>
      <c r="G25" s="1004"/>
      <c r="H25" s="1004"/>
      <c r="I25" s="1004"/>
      <c r="J25" s="1004"/>
      <c r="K25" s="1005"/>
      <c r="L25" s="362"/>
    </row>
    <row r="26" spans="1:12" ht="30" customHeight="1">
      <c r="A26" s="310"/>
      <c r="B26" s="838" t="s">
        <v>339</v>
      </c>
      <c r="C26" s="839"/>
      <c r="D26" s="323">
        <v>6</v>
      </c>
      <c r="E26" s="482" t="s">
        <v>20</v>
      </c>
      <c r="F26" s="607"/>
      <c r="G26" s="49">
        <f>'vcai-3°EVALUADOR'!F23</f>
        <v>0</v>
      </c>
      <c r="H26" s="372" t="s">
        <v>340</v>
      </c>
      <c r="I26" s="372" t="s">
        <v>366</v>
      </c>
      <c r="J26" s="372" t="s">
        <v>341</v>
      </c>
      <c r="K26" s="372" t="s">
        <v>342</v>
      </c>
      <c r="L26" s="362"/>
    </row>
    <row r="27" spans="1:15" s="291" customFormat="1" ht="21" customHeight="1">
      <c r="A27" s="464"/>
      <c r="B27" s="879" t="s">
        <v>173</v>
      </c>
      <c r="C27" s="880" t="s">
        <v>155</v>
      </c>
      <c r="D27" s="880" t="s">
        <v>155</v>
      </c>
      <c r="E27" s="880" t="s">
        <v>155</v>
      </c>
      <c r="F27" s="880"/>
      <c r="G27" s="881" t="s">
        <v>155</v>
      </c>
      <c r="H27" s="32"/>
      <c r="I27" s="32"/>
      <c r="J27" s="32"/>
      <c r="K27" s="32"/>
      <c r="L27" s="308"/>
      <c r="M27" s="293"/>
      <c r="N27" s="293"/>
      <c r="O27" s="293"/>
    </row>
    <row r="28" spans="1:15" s="291" customFormat="1" ht="21" customHeight="1">
      <c r="A28" s="464"/>
      <c r="B28" s="879" t="s">
        <v>174</v>
      </c>
      <c r="C28" s="880" t="s">
        <v>160</v>
      </c>
      <c r="D28" s="880" t="s">
        <v>160</v>
      </c>
      <c r="E28" s="880" t="s">
        <v>160</v>
      </c>
      <c r="F28" s="880"/>
      <c r="G28" s="881" t="s">
        <v>160</v>
      </c>
      <c r="H28" s="32"/>
      <c r="I28" s="32"/>
      <c r="J28" s="32"/>
      <c r="K28" s="32"/>
      <c r="L28" s="308"/>
      <c r="M28" s="293"/>
      <c r="N28" s="293"/>
      <c r="O28" s="293"/>
    </row>
    <row r="29" spans="1:15" s="291" customFormat="1" ht="21" customHeight="1">
      <c r="A29" s="464"/>
      <c r="B29" s="879" t="s">
        <v>175</v>
      </c>
      <c r="C29" s="880" t="s">
        <v>164</v>
      </c>
      <c r="D29" s="880" t="s">
        <v>164</v>
      </c>
      <c r="E29" s="880" t="s">
        <v>164</v>
      </c>
      <c r="F29" s="880"/>
      <c r="G29" s="881" t="s">
        <v>164</v>
      </c>
      <c r="H29" s="32"/>
      <c r="I29" s="32"/>
      <c r="J29" s="32"/>
      <c r="K29" s="32"/>
      <c r="L29" s="308"/>
      <c r="M29" s="293"/>
      <c r="N29" s="293"/>
      <c r="O29" s="293"/>
    </row>
    <row r="30" spans="1:12" ht="15" customHeight="1">
      <c r="A30" s="310"/>
      <c r="B30" s="1000" t="s">
        <v>84</v>
      </c>
      <c r="C30" s="1001"/>
      <c r="D30" s="1001"/>
      <c r="E30" s="1001"/>
      <c r="F30" s="1001"/>
      <c r="G30" s="1001"/>
      <c r="H30" s="1001"/>
      <c r="I30" s="1001"/>
      <c r="J30" s="1001"/>
      <c r="K30" s="1002"/>
      <c r="L30" s="362"/>
    </row>
    <row r="31" spans="1:12" ht="24" customHeight="1">
      <c r="A31" s="310"/>
      <c r="B31" s="1003"/>
      <c r="C31" s="1004"/>
      <c r="D31" s="1004"/>
      <c r="E31" s="1004"/>
      <c r="F31" s="1004"/>
      <c r="G31" s="1004"/>
      <c r="H31" s="1004"/>
      <c r="I31" s="1004"/>
      <c r="J31" s="1004"/>
      <c r="K31" s="1005"/>
      <c r="L31" s="362"/>
    </row>
    <row r="32" spans="1:12" ht="30" customHeight="1">
      <c r="A32" s="310"/>
      <c r="B32" s="838" t="s">
        <v>339</v>
      </c>
      <c r="C32" s="839"/>
      <c r="D32" s="323">
        <v>6</v>
      </c>
      <c r="E32" s="482" t="s">
        <v>20</v>
      </c>
      <c r="F32" s="607"/>
      <c r="G32" s="49">
        <f>'vcai-3°EVALUADOR'!F28</f>
        <v>0</v>
      </c>
      <c r="H32" s="372" t="s">
        <v>340</v>
      </c>
      <c r="I32" s="372" t="s">
        <v>366</v>
      </c>
      <c r="J32" s="372" t="s">
        <v>341</v>
      </c>
      <c r="K32" s="372" t="s">
        <v>342</v>
      </c>
      <c r="L32" s="362"/>
    </row>
    <row r="33" spans="1:15" s="292" customFormat="1" ht="21" customHeight="1">
      <c r="A33" s="465"/>
      <c r="B33" s="879" t="s">
        <v>176</v>
      </c>
      <c r="C33" s="880" t="s">
        <v>156</v>
      </c>
      <c r="D33" s="880" t="s">
        <v>156</v>
      </c>
      <c r="E33" s="880" t="s">
        <v>156</v>
      </c>
      <c r="F33" s="880"/>
      <c r="G33" s="881" t="s">
        <v>156</v>
      </c>
      <c r="H33" s="32"/>
      <c r="I33" s="32"/>
      <c r="J33" s="32"/>
      <c r="K33" s="32"/>
      <c r="L33" s="530"/>
      <c r="M33" s="294"/>
      <c r="N33" s="294"/>
      <c r="O33" s="294"/>
    </row>
    <row r="34" spans="1:15" s="292" customFormat="1" ht="21" customHeight="1">
      <c r="A34" s="465"/>
      <c r="B34" s="879" t="s">
        <v>177</v>
      </c>
      <c r="C34" s="880" t="s">
        <v>161</v>
      </c>
      <c r="D34" s="880" t="s">
        <v>161</v>
      </c>
      <c r="E34" s="880" t="s">
        <v>161</v>
      </c>
      <c r="F34" s="880"/>
      <c r="G34" s="881" t="s">
        <v>161</v>
      </c>
      <c r="H34" s="32"/>
      <c r="I34" s="32"/>
      <c r="J34" s="32"/>
      <c r="K34" s="32"/>
      <c r="L34" s="530"/>
      <c r="M34" s="294"/>
      <c r="N34" s="294"/>
      <c r="O34" s="294"/>
    </row>
    <row r="35" spans="1:15" s="292" customFormat="1" ht="30" customHeight="1">
      <c r="A35" s="465"/>
      <c r="B35" s="879" t="s">
        <v>178</v>
      </c>
      <c r="C35" s="880" t="s">
        <v>165</v>
      </c>
      <c r="D35" s="880" t="s">
        <v>165</v>
      </c>
      <c r="E35" s="880" t="s">
        <v>165</v>
      </c>
      <c r="F35" s="880"/>
      <c r="G35" s="881" t="s">
        <v>165</v>
      </c>
      <c r="H35" s="32"/>
      <c r="I35" s="32"/>
      <c r="J35" s="32"/>
      <c r="K35" s="32"/>
      <c r="L35" s="530"/>
      <c r="M35" s="294"/>
      <c r="N35" s="294"/>
      <c r="O35" s="294"/>
    </row>
    <row r="36" spans="1:15" s="291" customFormat="1" ht="30" customHeight="1">
      <c r="A36" s="464"/>
      <c r="B36" s="879" t="s">
        <v>179</v>
      </c>
      <c r="C36" s="880" t="s">
        <v>167</v>
      </c>
      <c r="D36" s="880" t="s">
        <v>167</v>
      </c>
      <c r="E36" s="880" t="s">
        <v>167</v>
      </c>
      <c r="F36" s="880"/>
      <c r="G36" s="881" t="s">
        <v>167</v>
      </c>
      <c r="H36" s="32"/>
      <c r="I36" s="32"/>
      <c r="J36" s="32"/>
      <c r="K36" s="32"/>
      <c r="L36" s="308"/>
      <c r="M36" s="293"/>
      <c r="N36" s="293"/>
      <c r="O36" s="293"/>
    </row>
    <row r="37" spans="1:12" ht="25.5" customHeight="1">
      <c r="A37" s="310"/>
      <c r="B37" s="1000" t="s">
        <v>85</v>
      </c>
      <c r="C37" s="1001"/>
      <c r="D37" s="1001"/>
      <c r="E37" s="1001"/>
      <c r="F37" s="1001"/>
      <c r="G37" s="1001"/>
      <c r="H37" s="1001"/>
      <c r="I37" s="1001"/>
      <c r="J37" s="1001"/>
      <c r="K37" s="1002"/>
      <c r="L37" s="362"/>
    </row>
    <row r="38" spans="1:12" ht="24.75" customHeight="1">
      <c r="A38" s="310"/>
      <c r="B38" s="1003"/>
      <c r="C38" s="1004"/>
      <c r="D38" s="1004"/>
      <c r="E38" s="1004"/>
      <c r="F38" s="1004"/>
      <c r="G38" s="1004"/>
      <c r="H38" s="1004"/>
      <c r="I38" s="1004"/>
      <c r="J38" s="1004"/>
      <c r="K38" s="1005"/>
      <c r="L38" s="362"/>
    </row>
    <row r="39" spans="1:12" ht="30" customHeight="1">
      <c r="A39" s="310"/>
      <c r="B39" s="838" t="s">
        <v>339</v>
      </c>
      <c r="C39" s="839"/>
      <c r="D39" s="323">
        <v>6</v>
      </c>
      <c r="E39" s="482" t="s">
        <v>20</v>
      </c>
      <c r="F39" s="607"/>
      <c r="G39" s="49">
        <f>'vcai-3°EVALUADOR'!F34</f>
        <v>0</v>
      </c>
      <c r="H39" s="372" t="s">
        <v>340</v>
      </c>
      <c r="I39" s="372" t="s">
        <v>366</v>
      </c>
      <c r="J39" s="372" t="s">
        <v>341</v>
      </c>
      <c r="K39" s="372" t="s">
        <v>342</v>
      </c>
      <c r="L39" s="362"/>
    </row>
    <row r="40" spans="1:15" s="291" customFormat="1" ht="21" customHeight="1">
      <c r="A40" s="464"/>
      <c r="B40" s="879" t="s">
        <v>180</v>
      </c>
      <c r="C40" s="880" t="s">
        <v>153</v>
      </c>
      <c r="D40" s="880" t="s">
        <v>153</v>
      </c>
      <c r="E40" s="880" t="s">
        <v>153</v>
      </c>
      <c r="F40" s="880"/>
      <c r="G40" s="881" t="s">
        <v>153</v>
      </c>
      <c r="H40" s="32"/>
      <c r="I40" s="32"/>
      <c r="J40" s="32"/>
      <c r="K40" s="32"/>
      <c r="L40" s="308"/>
      <c r="M40" s="293"/>
      <c r="N40" s="293"/>
      <c r="O40" s="293"/>
    </row>
    <row r="41" spans="1:15" s="291" customFormat="1" ht="21" customHeight="1">
      <c r="A41" s="464"/>
      <c r="B41" s="879" t="s">
        <v>181</v>
      </c>
      <c r="C41" s="880" t="s">
        <v>157</v>
      </c>
      <c r="D41" s="880" t="s">
        <v>157</v>
      </c>
      <c r="E41" s="880" t="s">
        <v>157</v>
      </c>
      <c r="F41" s="880"/>
      <c r="G41" s="881" t="s">
        <v>157</v>
      </c>
      <c r="H41" s="32"/>
      <c r="I41" s="32"/>
      <c r="J41" s="32"/>
      <c r="K41" s="32"/>
      <c r="L41" s="308"/>
      <c r="M41" s="293"/>
      <c r="N41" s="293"/>
      <c r="O41" s="293"/>
    </row>
    <row r="42" spans="1:15" s="291" customFormat="1" ht="30" customHeight="1">
      <c r="A42" s="464"/>
      <c r="B42" s="879" t="s">
        <v>182</v>
      </c>
      <c r="C42" s="880" t="s">
        <v>162</v>
      </c>
      <c r="D42" s="880" t="s">
        <v>162</v>
      </c>
      <c r="E42" s="880" t="s">
        <v>162</v>
      </c>
      <c r="F42" s="880"/>
      <c r="G42" s="881" t="s">
        <v>162</v>
      </c>
      <c r="H42" s="32"/>
      <c r="I42" s="32"/>
      <c r="J42" s="32"/>
      <c r="K42" s="32"/>
      <c r="L42" s="308"/>
      <c r="M42" s="293"/>
      <c r="N42" s="293"/>
      <c r="O42" s="293"/>
    </row>
    <row r="43" spans="1:15" s="291" customFormat="1" ht="21" customHeight="1">
      <c r="A43" s="464"/>
      <c r="B43" s="997" t="s">
        <v>183</v>
      </c>
      <c r="C43" s="998" t="s">
        <v>166</v>
      </c>
      <c r="D43" s="998" t="s">
        <v>166</v>
      </c>
      <c r="E43" s="998" t="s">
        <v>166</v>
      </c>
      <c r="F43" s="998"/>
      <c r="G43" s="999" t="s">
        <v>166</v>
      </c>
      <c r="H43" s="32"/>
      <c r="I43" s="32"/>
      <c r="J43" s="32"/>
      <c r="K43" s="32"/>
      <c r="L43" s="308"/>
      <c r="M43" s="293"/>
      <c r="N43" s="293"/>
      <c r="O43" s="293"/>
    </row>
    <row r="44" spans="1:15" s="291" customFormat="1" ht="3" customHeight="1">
      <c r="A44" s="464"/>
      <c r="B44" s="386"/>
      <c r="C44" s="394"/>
      <c r="D44" s="386"/>
      <c r="E44" s="386"/>
      <c r="F44" s="386"/>
      <c r="G44" s="386"/>
      <c r="H44" s="356"/>
      <c r="I44" s="356"/>
      <c r="J44" s="356"/>
      <c r="K44" s="356"/>
      <c r="L44" s="308"/>
      <c r="M44" s="293"/>
      <c r="N44" s="293"/>
      <c r="O44" s="293"/>
    </row>
    <row r="45" spans="1:12" ht="15.75" customHeight="1">
      <c r="A45" s="310"/>
      <c r="B45" s="467" t="s">
        <v>53</v>
      </c>
      <c r="C45" s="592" t="str">
        <f>'tablas de calculo'!Q4</f>
        <v>Verifica la evaluación</v>
      </c>
      <c r="D45" s="321"/>
      <c r="E45" s="321"/>
      <c r="F45" s="321"/>
      <c r="G45" s="321"/>
      <c r="H45" s="321"/>
      <c r="I45" s="321"/>
      <c r="J45" s="321"/>
      <c r="K45" s="321"/>
      <c r="L45" s="362"/>
    </row>
    <row r="46" spans="1:12" ht="15.75" customHeight="1">
      <c r="A46" s="310"/>
      <c r="B46" s="467" t="s">
        <v>1</v>
      </c>
      <c r="C46" s="592" t="str">
        <f>'tablas de calculo'!Q7</f>
        <v>Verifica la evaluación</v>
      </c>
      <c r="D46" s="321"/>
      <c r="E46" s="321"/>
      <c r="F46" s="321"/>
      <c r="G46" s="321"/>
      <c r="H46" s="321"/>
      <c r="I46" s="321"/>
      <c r="J46" s="321"/>
      <c r="K46" s="321"/>
      <c r="L46" s="362"/>
    </row>
    <row r="47" spans="1:12" ht="15.75" customHeight="1">
      <c r="A47" s="310"/>
      <c r="B47" s="468" t="s">
        <v>2</v>
      </c>
      <c r="C47" s="592" t="str">
        <f>'tablas de calculo'!Q11</f>
        <v>Verifica la evaluación</v>
      </c>
      <c r="D47" s="321"/>
      <c r="E47" s="321"/>
      <c r="F47" s="321"/>
      <c r="G47" s="321"/>
      <c r="H47" s="321"/>
      <c r="I47" s="321"/>
      <c r="J47" s="321"/>
      <c r="K47" s="321"/>
      <c r="L47" s="362"/>
    </row>
    <row r="48" spans="1:12" ht="15.75" customHeight="1">
      <c r="A48" s="310"/>
      <c r="B48" s="468" t="s">
        <v>4</v>
      </c>
      <c r="C48" s="592" t="str">
        <f>'tablas de calculo'!Q16</f>
        <v>Verifica la evaluación</v>
      </c>
      <c r="D48" s="321"/>
      <c r="E48" s="321"/>
      <c r="F48" s="321"/>
      <c r="G48" s="321"/>
      <c r="H48" s="321"/>
      <c r="I48" s="321"/>
      <c r="J48" s="321"/>
      <c r="K48" s="321"/>
      <c r="L48" s="362"/>
    </row>
    <row r="49" spans="1:12" ht="15.75" customHeight="1" thickBot="1">
      <c r="A49" s="310"/>
      <c r="B49" s="468" t="s">
        <v>3</v>
      </c>
      <c r="C49" s="593" t="str">
        <f>'tablas de calculo'!Q21</f>
        <v>Verifica la evaluación</v>
      </c>
      <c r="D49" s="321"/>
      <c r="E49" s="321"/>
      <c r="F49" s="321"/>
      <c r="G49" s="321"/>
      <c r="H49" s="995"/>
      <c r="I49" s="995"/>
      <c r="J49" s="995"/>
      <c r="K49" s="321"/>
      <c r="L49" s="362"/>
    </row>
    <row r="50" spans="1:12" ht="30" customHeight="1">
      <c r="A50" s="310"/>
      <c r="B50" s="526" t="s">
        <v>6</v>
      </c>
      <c r="C50" s="329" t="str">
        <f>'tablas de calculo'!Q22</f>
        <v>Revisa las Ponderaciones</v>
      </c>
      <c r="D50" s="321"/>
      <c r="E50" s="321"/>
      <c r="F50" s="321"/>
      <c r="G50" s="321"/>
      <c r="H50" s="995"/>
      <c r="I50" s="995"/>
      <c r="J50" s="995"/>
      <c r="K50" s="321"/>
      <c r="L50" s="362"/>
    </row>
    <row r="51" spans="1:12" ht="30" customHeight="1">
      <c r="A51" s="310"/>
      <c r="B51" s="526" t="s">
        <v>7</v>
      </c>
      <c r="C51" s="372" t="str">
        <f>'tablas de calculo'!Q24</f>
        <v>Aplica la evaluación</v>
      </c>
      <c r="D51" s="506"/>
      <c r="E51" s="321"/>
      <c r="F51" s="321"/>
      <c r="G51" s="348"/>
      <c r="H51" s="996"/>
      <c r="I51" s="996"/>
      <c r="J51" s="996"/>
      <c r="K51" s="348"/>
      <c r="L51" s="362"/>
    </row>
    <row r="52" spans="1:12" ht="10.5" customHeight="1">
      <c r="A52" s="310"/>
      <c r="B52" s="321"/>
      <c r="C52" s="321"/>
      <c r="D52" s="321"/>
      <c r="E52" s="321"/>
      <c r="F52" s="321"/>
      <c r="G52" s="321"/>
      <c r="H52" s="642" t="s">
        <v>35</v>
      </c>
      <c r="I52" s="642"/>
      <c r="J52" s="642"/>
      <c r="K52" s="453"/>
      <c r="L52" s="362"/>
    </row>
    <row r="53" spans="1:12" ht="21" customHeight="1">
      <c r="A53" s="310"/>
      <c r="B53" s="321"/>
      <c r="C53" s="321"/>
      <c r="D53" s="321"/>
      <c r="E53" s="321"/>
      <c r="F53" s="321"/>
      <c r="G53" s="321"/>
      <c r="H53" s="321"/>
      <c r="I53" s="321"/>
      <c r="J53" s="321"/>
      <c r="K53" s="321"/>
      <c r="L53" s="362"/>
    </row>
    <row r="54" spans="1:14" ht="15.75" customHeight="1">
      <c r="A54" s="310"/>
      <c r="B54" s="811" t="s">
        <v>76</v>
      </c>
      <c r="C54" s="812"/>
      <c r="D54" s="812"/>
      <c r="E54" s="812"/>
      <c r="F54" s="812"/>
      <c r="G54" s="812"/>
      <c r="H54" s="812"/>
      <c r="I54" s="812"/>
      <c r="J54" s="812"/>
      <c r="K54" s="813"/>
      <c r="L54" s="400"/>
      <c r="M54" s="295"/>
      <c r="N54" s="295"/>
    </row>
    <row r="55" spans="1:14" ht="25.5" customHeight="1">
      <c r="A55" s="310"/>
      <c r="B55" s="993"/>
      <c r="C55" s="994"/>
      <c r="D55" s="381" t="s">
        <v>137</v>
      </c>
      <c r="E55" s="822"/>
      <c r="F55" s="822"/>
      <c r="G55" s="822"/>
      <c r="H55" s="822"/>
      <c r="I55" s="822"/>
      <c r="J55" s="822"/>
      <c r="K55" s="823"/>
      <c r="L55" s="400"/>
      <c r="M55" s="295"/>
      <c r="N55" s="295"/>
    </row>
    <row r="56" spans="1:14" ht="25.5" customHeight="1">
      <c r="A56" s="310"/>
      <c r="B56" s="993"/>
      <c r="C56" s="994"/>
      <c r="D56" s="381" t="s">
        <v>137</v>
      </c>
      <c r="E56" s="822"/>
      <c r="F56" s="822"/>
      <c r="G56" s="822"/>
      <c r="H56" s="822"/>
      <c r="I56" s="822"/>
      <c r="J56" s="822"/>
      <c r="K56" s="823"/>
      <c r="L56" s="527"/>
      <c r="M56" s="295"/>
      <c r="N56" s="295"/>
    </row>
    <row r="57" spans="1:14" ht="25.5" customHeight="1">
      <c r="A57" s="310"/>
      <c r="B57" s="993"/>
      <c r="C57" s="994"/>
      <c r="D57" s="381" t="s">
        <v>137</v>
      </c>
      <c r="E57" s="822"/>
      <c r="F57" s="822"/>
      <c r="G57" s="822"/>
      <c r="H57" s="822"/>
      <c r="I57" s="822"/>
      <c r="J57" s="822"/>
      <c r="K57" s="823"/>
      <c r="L57" s="527"/>
      <c r="M57" s="295"/>
      <c r="N57" s="295"/>
    </row>
    <row r="58" spans="1:14" ht="25.5" customHeight="1">
      <c r="A58" s="310"/>
      <c r="B58" s="993"/>
      <c r="C58" s="994"/>
      <c r="D58" s="381" t="s">
        <v>137</v>
      </c>
      <c r="E58" s="804"/>
      <c r="F58" s="804"/>
      <c r="G58" s="804"/>
      <c r="H58" s="804"/>
      <c r="I58" s="804"/>
      <c r="J58" s="804"/>
      <c r="K58" s="805"/>
      <c r="L58" s="527"/>
      <c r="M58" s="295"/>
      <c r="N58" s="295"/>
    </row>
    <row r="59" spans="1:14" ht="25.5" customHeight="1">
      <c r="A59" s="310"/>
      <c r="B59" s="993"/>
      <c r="C59" s="994"/>
      <c r="D59" s="381" t="s">
        <v>137</v>
      </c>
      <c r="E59" s="804"/>
      <c r="F59" s="804"/>
      <c r="G59" s="804"/>
      <c r="H59" s="804"/>
      <c r="I59" s="804"/>
      <c r="J59" s="804"/>
      <c r="K59" s="805"/>
      <c r="L59" s="527"/>
      <c r="M59" s="295"/>
      <c r="N59" s="295"/>
    </row>
    <row r="60" spans="1:14" ht="25.5" customHeight="1">
      <c r="A60" s="310"/>
      <c r="B60" s="993"/>
      <c r="C60" s="994"/>
      <c r="D60" s="381" t="s">
        <v>137</v>
      </c>
      <c r="E60" s="804"/>
      <c r="F60" s="804"/>
      <c r="G60" s="804"/>
      <c r="H60" s="804"/>
      <c r="I60" s="804"/>
      <c r="J60" s="804"/>
      <c r="K60" s="805"/>
      <c r="L60" s="527"/>
      <c r="M60" s="295"/>
      <c r="N60" s="295"/>
    </row>
    <row r="61" spans="1:14" ht="25.5" customHeight="1">
      <c r="A61" s="310"/>
      <c r="B61" s="993"/>
      <c r="C61" s="994"/>
      <c r="D61" s="381" t="s">
        <v>137</v>
      </c>
      <c r="E61" s="804"/>
      <c r="F61" s="804"/>
      <c r="G61" s="804"/>
      <c r="H61" s="804"/>
      <c r="I61" s="804"/>
      <c r="J61" s="804"/>
      <c r="K61" s="805"/>
      <c r="L61" s="527"/>
      <c r="M61" s="295"/>
      <c r="N61" s="295"/>
    </row>
    <row r="62" spans="2:15" s="310" customFormat="1" ht="16.5" customHeight="1"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362"/>
      <c r="N62" s="362"/>
      <c r="O62" s="362"/>
    </row>
    <row r="63" spans="2:15" s="310" customFormat="1" ht="12.75" hidden="1"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362"/>
      <c r="N63" s="362"/>
      <c r="O63" s="362"/>
    </row>
    <row r="64" spans="2:15" s="310" customFormat="1" ht="12.75" hidden="1"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362"/>
      <c r="N64" s="362"/>
      <c r="O64" s="362"/>
    </row>
    <row r="65" spans="2:15" s="310" customFormat="1" ht="12.75" hidden="1"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362"/>
      <c r="N65" s="362"/>
      <c r="O65" s="362"/>
    </row>
    <row r="66" spans="2:15" s="310" customFormat="1" ht="13.5" customHeight="1" hidden="1">
      <c r="B66" s="318">
        <v>25</v>
      </c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362"/>
      <c r="N66" s="362"/>
      <c r="O66" s="362"/>
    </row>
    <row r="67" spans="2:15" s="310" customFormat="1" ht="12.75" hidden="1">
      <c r="B67" s="318">
        <v>12.5</v>
      </c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362"/>
      <c r="N67" s="362"/>
      <c r="O67" s="362"/>
    </row>
    <row r="68" spans="2:9" s="318" customFormat="1" ht="15" hidden="1">
      <c r="B68" s="616" t="s">
        <v>131</v>
      </c>
      <c r="C68" s="617" t="s">
        <v>132</v>
      </c>
      <c r="D68" s="617" t="s">
        <v>133</v>
      </c>
      <c r="E68" s="617" t="s">
        <v>134</v>
      </c>
      <c r="F68" s="617"/>
      <c r="G68" s="617" t="s">
        <v>135</v>
      </c>
      <c r="H68" s="617" t="s">
        <v>136</v>
      </c>
      <c r="I68" s="618" t="s">
        <v>138</v>
      </c>
    </row>
    <row r="69" spans="3:15" s="310" customFormat="1" ht="12.75" hidden="1">
      <c r="C69" s="504"/>
      <c r="D69" s="318"/>
      <c r="L69" s="362"/>
      <c r="M69" s="362"/>
      <c r="N69" s="362"/>
      <c r="O69" s="362"/>
    </row>
    <row r="70" spans="3:15" s="310" customFormat="1" ht="12.75" hidden="1">
      <c r="C70" s="504"/>
      <c r="D70" s="318"/>
      <c r="L70" s="362"/>
      <c r="M70" s="362"/>
      <c r="N70" s="362"/>
      <c r="O70" s="362"/>
    </row>
    <row r="71" spans="3:15" s="310" customFormat="1" ht="12.75" hidden="1">
      <c r="C71" s="504"/>
      <c r="D71" s="318"/>
      <c r="L71" s="362"/>
      <c r="M71" s="362"/>
      <c r="N71" s="362"/>
      <c r="O71" s="362"/>
    </row>
    <row r="72" spans="3:15" s="310" customFormat="1" ht="12.75" hidden="1">
      <c r="C72" s="504"/>
      <c r="D72" s="318"/>
      <c r="L72" s="362"/>
      <c r="M72" s="362"/>
      <c r="N72" s="362"/>
      <c r="O72" s="362"/>
    </row>
    <row r="73" spans="3:15" s="310" customFormat="1" ht="12.75" hidden="1">
      <c r="C73" s="504"/>
      <c r="D73" s="318"/>
      <c r="L73" s="362"/>
      <c r="M73" s="362"/>
      <c r="N73" s="362"/>
      <c r="O73" s="362"/>
    </row>
    <row r="74" spans="3:15" s="310" customFormat="1" ht="12.75" hidden="1">
      <c r="C74" s="504"/>
      <c r="D74" s="318"/>
      <c r="L74" s="362"/>
      <c r="M74" s="362"/>
      <c r="N74" s="362"/>
      <c r="O74" s="362"/>
    </row>
    <row r="75" spans="3:15" s="310" customFormat="1" ht="12.75" hidden="1">
      <c r="C75" s="504"/>
      <c r="D75" s="318"/>
      <c r="L75" s="362"/>
      <c r="M75" s="362"/>
      <c r="N75" s="362"/>
      <c r="O75" s="362"/>
    </row>
    <row r="76" spans="3:15" s="310" customFormat="1" ht="12.75" hidden="1">
      <c r="C76" s="504"/>
      <c r="D76" s="318"/>
      <c r="L76" s="362"/>
      <c r="M76" s="362"/>
      <c r="N76" s="362"/>
      <c r="O76" s="362"/>
    </row>
    <row r="77" spans="3:15" s="310" customFormat="1" ht="12.75" hidden="1">
      <c r="C77" s="504"/>
      <c r="D77" s="318"/>
      <c r="L77" s="362"/>
      <c r="M77" s="362"/>
      <c r="N77" s="362"/>
      <c r="O77" s="362"/>
    </row>
    <row r="78" spans="3:15" s="310" customFormat="1" ht="12.75" hidden="1">
      <c r="C78" s="504"/>
      <c r="D78" s="318"/>
      <c r="L78" s="362"/>
      <c r="M78" s="362"/>
      <c r="N78" s="362"/>
      <c r="O78" s="362"/>
    </row>
    <row r="79" spans="3:15" s="310" customFormat="1" ht="12.75" hidden="1">
      <c r="C79" s="504"/>
      <c r="D79" s="318"/>
      <c r="L79" s="362"/>
      <c r="M79" s="362"/>
      <c r="N79" s="362"/>
      <c r="O79" s="362"/>
    </row>
    <row r="80" spans="3:15" s="310" customFormat="1" ht="12.75" hidden="1">
      <c r="C80" s="504"/>
      <c r="D80" s="318"/>
      <c r="L80" s="362"/>
      <c r="M80" s="362"/>
      <c r="N80" s="362"/>
      <c r="O80" s="362"/>
    </row>
    <row r="81" spans="4:15" s="310" customFormat="1" ht="12.75" hidden="1">
      <c r="D81" s="318"/>
      <c r="L81" s="362"/>
      <c r="M81" s="362"/>
      <c r="N81" s="362"/>
      <c r="O81" s="362"/>
    </row>
    <row r="82" spans="12:15" s="310" customFormat="1" ht="12.75" hidden="1">
      <c r="L82" s="362"/>
      <c r="M82" s="362"/>
      <c r="N82" s="362"/>
      <c r="O82" s="362"/>
    </row>
    <row r="83" spans="12:15" s="310" customFormat="1" ht="12.75" hidden="1">
      <c r="L83" s="362"/>
      <c r="M83" s="362"/>
      <c r="N83" s="362"/>
      <c r="O83" s="362"/>
    </row>
    <row r="84" spans="12:15" s="310" customFormat="1" ht="12.75" hidden="1">
      <c r="L84" s="362"/>
      <c r="M84" s="362"/>
      <c r="N84" s="362"/>
      <c r="O84" s="362"/>
    </row>
  </sheetData>
  <sheetProtection password="D9BE" sheet="1" objects="1" scenarios="1"/>
  <mergeCells count="59">
    <mergeCell ref="B36:G36"/>
    <mergeCell ref="B33:G33"/>
    <mergeCell ref="B37:K38"/>
    <mergeCell ref="B61:C61"/>
    <mergeCell ref="E60:K60"/>
    <mergeCell ref="E61:K61"/>
    <mergeCell ref="E59:K59"/>
    <mergeCell ref="B59:C59"/>
    <mergeCell ref="B60:C60"/>
    <mergeCell ref="B55:C55"/>
    <mergeCell ref="B56:C56"/>
    <mergeCell ref="B58:C58"/>
    <mergeCell ref="E55:K55"/>
    <mergeCell ref="E56:K56"/>
    <mergeCell ref="E58:K58"/>
    <mergeCell ref="B6:H6"/>
    <mergeCell ref="J6:K6"/>
    <mergeCell ref="B7:H7"/>
    <mergeCell ref="B35:G35"/>
    <mergeCell ref="B29:G29"/>
    <mergeCell ref="B30:K31"/>
    <mergeCell ref="B13:K14"/>
    <mergeCell ref="B27:G27"/>
    <mergeCell ref="B16:G16"/>
    <mergeCell ref="B24:K25"/>
    <mergeCell ref="B34:G34"/>
    <mergeCell ref="B4:E4"/>
    <mergeCell ref="G4:H4"/>
    <mergeCell ref="J4:K4"/>
    <mergeCell ref="B5:E5"/>
    <mergeCell ref="G5:H5"/>
    <mergeCell ref="J5:K5"/>
    <mergeCell ref="J7:K7"/>
    <mergeCell ref="B9:E9"/>
    <mergeCell ref="G9:K9"/>
    <mergeCell ref="B10:K10"/>
    <mergeCell ref="B11:K11"/>
    <mergeCell ref="B8:E8"/>
    <mergeCell ref="G8:K8"/>
    <mergeCell ref="B15:C15"/>
    <mergeCell ref="B21:C21"/>
    <mergeCell ref="B26:C26"/>
    <mergeCell ref="B32:C32"/>
    <mergeCell ref="B18:G18"/>
    <mergeCell ref="B22:G22"/>
    <mergeCell ref="B19:K20"/>
    <mergeCell ref="B17:G17"/>
    <mergeCell ref="B23:G23"/>
    <mergeCell ref="B28:G28"/>
    <mergeCell ref="B39:C39"/>
    <mergeCell ref="B57:C57"/>
    <mergeCell ref="E57:K57"/>
    <mergeCell ref="H49:J51"/>
    <mergeCell ref="B43:G43"/>
    <mergeCell ref="B40:G40"/>
    <mergeCell ref="B54:K54"/>
    <mergeCell ref="H52:J52"/>
    <mergeCell ref="B42:G42"/>
    <mergeCell ref="B41:G41"/>
  </mergeCells>
  <dataValidations count="18">
    <dataValidation type="list" allowBlank="1" showInputMessage="1" showErrorMessage="1" prompt="Describa y específique, en su caso, el tipo de acción corrrectiva o e mejora del desempeño que considere necesario o adecuado.&#10;Estas accciones pueden incluir:" sqref="C68:IV68">
      <formula1>$B$68:$J$68</formula1>
    </dataValidation>
    <dataValidation type="list" allowBlank="1" showInputMessage="1" showErrorMessage="1" prompt="Describa y específique, en su caso, el tipo de acción correctiva o de mejora del desempeño que considere necesario o adecuado.&#10;Estas acciones pueden incluir:" sqref="B55:C61">
      <formula1>$B$68:$J$68</formula1>
    </dataValidation>
    <dataValidation type="custom" allowBlank="1" showInputMessage="1" showErrorMessage="1" error="Elije una sola opción en los parámetros de evaluación" sqref="H16:K16">
      <formula1>eapautodg1</formula1>
    </dataValidation>
    <dataValidation type="custom" allowBlank="1" showInputMessage="1" showErrorMessage="1" error="Elije una sola opción en los parámetros de evaluación" sqref="H17:K17">
      <formula1>eapautodg2</formula1>
    </dataValidation>
    <dataValidation type="custom" allowBlank="1" showInputMessage="1" showErrorMessage="1" error="Elije una sola opción en los parámetros de evaluación" sqref="H18:K18">
      <formula1>eapautodg3</formula1>
    </dataValidation>
    <dataValidation type="custom" allowBlank="1" showInputMessage="1" showErrorMessage="1" error="Elije una sola opción en los parámetros de evaluación" sqref="H22:K22">
      <formula1>eapautodg4</formula1>
    </dataValidation>
    <dataValidation type="custom" allowBlank="1" showInputMessage="1" showErrorMessage="1" error="Elije una sola opción en los parámetros de evaluación" sqref="H23:K23">
      <formula1>eapautodg5</formula1>
    </dataValidation>
    <dataValidation type="custom" allowBlank="1" showInputMessage="1" showErrorMessage="1" error="Elije una sola opción en los parámetros de evaluación" sqref="H27:K27">
      <formula1>eapautodg6</formula1>
    </dataValidation>
    <dataValidation type="custom" allowBlank="1" showInputMessage="1" showErrorMessage="1" error="Elije una sola opción en los parámetros de evaluación" sqref="H28:K28">
      <formula1>eapautodg7</formula1>
    </dataValidation>
    <dataValidation type="custom" allowBlank="1" showInputMessage="1" showErrorMessage="1" error="Elije una sola opción en los parámetros de evaluación" sqref="H29:K29">
      <formula1>eapautodg8</formula1>
    </dataValidation>
    <dataValidation type="custom" allowBlank="1" showInputMessage="1" showErrorMessage="1" error="Elije una sola opción en los parámetros de evaluación" sqref="H33:K33">
      <formula1>eapautodg9</formula1>
    </dataValidation>
    <dataValidation type="custom" allowBlank="1" showInputMessage="1" showErrorMessage="1" error="Elije una sola opción en los parámetros de evaluación" sqref="H34:K34">
      <formula1>eapautodg10</formula1>
    </dataValidation>
    <dataValidation type="custom" allowBlank="1" showInputMessage="1" showErrorMessage="1" error="Elije una sola opción en los parámetros de evaluación" sqref="H35:K35">
      <formula1>eapautodg11</formula1>
    </dataValidation>
    <dataValidation type="custom" allowBlank="1" showInputMessage="1" showErrorMessage="1" error="Elije una sola opción en los parámetros de evaluación" sqref="H36:K36">
      <formula1>eapautodg12</formula1>
    </dataValidation>
    <dataValidation type="custom" allowBlank="1" showInputMessage="1" showErrorMessage="1" error="Elije una sola opción en los parámetros de evaluación" sqref="H40:K40">
      <formula1>eapautodg13</formula1>
    </dataValidation>
    <dataValidation type="custom" allowBlank="1" showInputMessage="1" showErrorMessage="1" error="Elije una sola opción en los parámetros de evaluación" sqref="H41:K41">
      <formula1>eapautodg14</formula1>
    </dataValidation>
    <dataValidation type="custom" allowBlank="1" showInputMessage="1" showErrorMessage="1" error="Elije una sola opción en los parámetros de evaluación" sqref="H42:K42">
      <formula1>eapautodg15</formula1>
    </dataValidation>
    <dataValidation type="custom" allowBlank="1" showInputMessage="1" showErrorMessage="1" error="Elije una sola opción en los parámetros de evaluación" sqref="H43:K43">
      <formula1>eapautodg16</formula1>
    </dataValidation>
  </dataValidations>
  <printOptions horizontalCentered="1"/>
  <pageMargins left="0.15748031496062992" right="0.15748031496062992" top="0" bottom="0" header="0" footer="0"/>
  <pageSetup fitToHeight="1" fitToWidth="1" horizontalDpi="600" verticalDpi="600" orientation="portrait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65"/>
  <sheetViews>
    <sheetView showGridLines="0" zoomScale="90" zoomScaleNormal="90" zoomScaleSheetLayoutView="50" workbookViewId="0" topLeftCell="A1">
      <selection activeCell="A1" sqref="A1"/>
    </sheetView>
  </sheetViews>
  <sheetFormatPr defaultColWidth="11.421875" defaultRowHeight="12.75" zeroHeight="1"/>
  <cols>
    <col min="1" max="1" width="1.7109375" style="29" customWidth="1"/>
    <col min="2" max="2" width="19.28125" style="29" customWidth="1"/>
    <col min="3" max="3" width="23.28125" style="29" customWidth="1"/>
    <col min="4" max="4" width="15.57421875" style="29" customWidth="1"/>
    <col min="5" max="5" width="19.00390625" style="29" customWidth="1"/>
    <col min="6" max="6" width="11.421875" style="29" customWidth="1"/>
    <col min="7" max="7" width="9.8515625" style="29" customWidth="1"/>
    <col min="8" max="8" width="11.140625" style="29" bestFit="1" customWidth="1"/>
    <col min="9" max="10" width="13.7109375" style="29" bestFit="1" customWidth="1"/>
    <col min="11" max="11" width="14.57421875" style="29" customWidth="1"/>
    <col min="12" max="12" width="1.7109375" style="29" customWidth="1"/>
    <col min="13" max="255" width="11.421875" style="29" hidden="1" customWidth="1"/>
    <col min="256" max="16384" width="3.421875" style="29" hidden="1" customWidth="1"/>
  </cols>
  <sheetData>
    <row r="1" spans="1:12" ht="54" customHeight="1">
      <c r="A1" s="321"/>
      <c r="B1" s="719" t="s">
        <v>379</v>
      </c>
      <c r="C1" s="824"/>
      <c r="D1" s="824"/>
      <c r="E1" s="824"/>
      <c r="F1" s="824"/>
      <c r="G1" s="824"/>
      <c r="H1" s="824"/>
      <c r="I1" s="824"/>
      <c r="J1" s="824"/>
      <c r="K1" s="825"/>
      <c r="L1" s="321"/>
    </row>
    <row r="2" spans="1:12" ht="2.25" customHeight="1">
      <c r="A2" s="34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43"/>
    </row>
    <row r="3" spans="1:12" ht="24" customHeight="1">
      <c r="A3" s="343"/>
      <c r="B3" s="786">
        <f>'vcai-DESARROLLO'!B5</f>
        <v>0</v>
      </c>
      <c r="C3" s="787"/>
      <c r="D3" s="787"/>
      <c r="E3" s="787"/>
      <c r="F3" s="373"/>
      <c r="G3" s="788">
        <f>'vcai-DESARROLLO'!G5</f>
        <v>0</v>
      </c>
      <c r="H3" s="788"/>
      <c r="I3" s="374"/>
      <c r="J3" s="788">
        <f>'vcai-DESARROLLO'!J5</f>
        <v>0</v>
      </c>
      <c r="K3" s="789"/>
      <c r="L3" s="343"/>
    </row>
    <row r="4" spans="1:12" ht="10.5" customHeight="1">
      <c r="A4" s="343"/>
      <c r="B4" s="770" t="str">
        <f>'vcai-DESARROLLO'!B6</f>
        <v>NOMBRE DEL EVALUADO</v>
      </c>
      <c r="C4" s="771"/>
      <c r="D4" s="771"/>
      <c r="E4" s="771"/>
      <c r="F4" s="375"/>
      <c r="G4" s="790" t="str">
        <f>'vcai-DESARROLLO'!G6</f>
        <v>RFC</v>
      </c>
      <c r="H4" s="790"/>
      <c r="I4" s="375"/>
      <c r="J4" s="790" t="str">
        <f>'vcai-DESARROLLO'!J6</f>
        <v>CURP</v>
      </c>
      <c r="K4" s="791"/>
      <c r="L4" s="343"/>
    </row>
    <row r="5" spans="1:12" ht="24" customHeight="1">
      <c r="A5" s="343"/>
      <c r="B5" s="767">
        <f>'vcai-DESARROLLO'!B7</f>
        <v>0</v>
      </c>
      <c r="C5" s="768"/>
      <c r="D5" s="768"/>
      <c r="E5" s="768"/>
      <c r="F5" s="768"/>
      <c r="G5" s="768"/>
      <c r="H5" s="768"/>
      <c r="I5" s="376"/>
      <c r="J5" s="792">
        <f>'vcai-DESARROLLO'!J7</f>
        <v>0</v>
      </c>
      <c r="K5" s="793"/>
      <c r="L5" s="343"/>
    </row>
    <row r="6" spans="1:12" ht="10.5" customHeight="1">
      <c r="A6" s="343"/>
      <c r="B6" s="770" t="str">
        <f>'vcai-DESARROLLO'!B8</f>
        <v>DENOMINACIÓN DEL PUESTO</v>
      </c>
      <c r="C6" s="771"/>
      <c r="D6" s="771"/>
      <c r="E6" s="771"/>
      <c r="F6" s="771"/>
      <c r="G6" s="771"/>
      <c r="H6" s="771"/>
      <c r="I6" s="375"/>
      <c r="J6" s="790" t="str">
        <f>'vcai-DESARROLLO'!J8</f>
        <v>No.de RUSP</v>
      </c>
      <c r="K6" s="791"/>
      <c r="L6" s="343"/>
    </row>
    <row r="7" spans="1:12" ht="34.5" customHeight="1">
      <c r="A7" s="343"/>
      <c r="B7" s="767">
        <f>'vcai-DESARROLLO'!B9</f>
        <v>0</v>
      </c>
      <c r="C7" s="768"/>
      <c r="D7" s="768"/>
      <c r="E7" s="768"/>
      <c r="F7" s="376"/>
      <c r="G7" s="768">
        <f>'vcai-DESARROLLO'!G9</f>
        <v>0</v>
      </c>
      <c r="H7" s="768"/>
      <c r="I7" s="768"/>
      <c r="J7" s="768"/>
      <c r="K7" s="769"/>
      <c r="L7" s="343"/>
    </row>
    <row r="8" spans="1:12" ht="10.5" customHeight="1">
      <c r="A8" s="343"/>
      <c r="B8" s="797" t="str">
        <f>'vcai-DESARROLLO'!B10</f>
        <v>NOMBRE DE LA DEPENDENCIA U ÓRGANO ADMINISTRATIVO DESCONCENTRADO</v>
      </c>
      <c r="C8" s="790"/>
      <c r="D8" s="790"/>
      <c r="E8" s="790"/>
      <c r="F8" s="375"/>
      <c r="G8" s="790" t="str">
        <f>'vcai-DESARROLLO'!G10</f>
        <v>CLAVE Y NOMBRE DE LA UNIDAD RESPONSABLE</v>
      </c>
      <c r="H8" s="790"/>
      <c r="I8" s="790"/>
      <c r="J8" s="790"/>
      <c r="K8" s="791"/>
      <c r="L8" s="343"/>
    </row>
    <row r="9" spans="1:12" ht="24" customHeight="1">
      <c r="A9" s="343"/>
      <c r="B9" s="798">
        <f>'vcai-DESARROLLO'!B11</f>
        <v>0</v>
      </c>
      <c r="C9" s="799"/>
      <c r="D9" s="799"/>
      <c r="E9" s="799"/>
      <c r="F9" s="799"/>
      <c r="G9" s="799"/>
      <c r="H9" s="799"/>
      <c r="I9" s="799"/>
      <c r="J9" s="799"/>
      <c r="K9" s="800"/>
      <c r="L9" s="343"/>
    </row>
    <row r="10" spans="1:12" ht="10.5" customHeight="1">
      <c r="A10" s="343"/>
      <c r="B10" s="801" t="str">
        <f>'vcai-DESARROLLO'!B12</f>
        <v>LUGAR y FECHA DE LA APLICACIÓN:</v>
      </c>
      <c r="C10" s="802"/>
      <c r="D10" s="802"/>
      <c r="E10" s="802"/>
      <c r="F10" s="802"/>
      <c r="G10" s="802"/>
      <c r="H10" s="802"/>
      <c r="I10" s="802"/>
      <c r="J10" s="802"/>
      <c r="K10" s="803"/>
      <c r="L10" s="343"/>
    </row>
    <row r="11" spans="1:12" ht="2.25" customHeight="1">
      <c r="A11" s="321"/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21"/>
    </row>
    <row r="12" spans="1:12" ht="29.25" customHeight="1">
      <c r="A12" s="321"/>
      <c r="B12" s="1041" t="s">
        <v>93</v>
      </c>
      <c r="C12" s="1041"/>
      <c r="D12" s="1041"/>
      <c r="E12" s="1041"/>
      <c r="F12" s="1041"/>
      <c r="G12" s="1041"/>
      <c r="H12" s="1041"/>
      <c r="I12" s="1041"/>
      <c r="J12" s="1038" t="s">
        <v>94</v>
      </c>
      <c r="K12" s="1039"/>
      <c r="L12" s="321"/>
    </row>
    <row r="13" spans="1:12" ht="39.75" customHeight="1">
      <c r="A13" s="321"/>
      <c r="B13" s="997" t="s">
        <v>351</v>
      </c>
      <c r="C13" s="998"/>
      <c r="D13" s="998"/>
      <c r="E13" s="998"/>
      <c r="F13" s="998"/>
      <c r="G13" s="998"/>
      <c r="H13" s="998"/>
      <c r="I13" s="999"/>
      <c r="J13" s="810"/>
      <c r="K13" s="1040"/>
      <c r="L13" s="321"/>
    </row>
    <row r="14" spans="1:12" ht="19.5" customHeight="1">
      <c r="A14" s="321"/>
      <c r="B14" s="879" t="s">
        <v>326</v>
      </c>
      <c r="C14" s="880"/>
      <c r="D14" s="880"/>
      <c r="E14" s="880"/>
      <c r="F14" s="880"/>
      <c r="G14" s="880"/>
      <c r="H14" s="880"/>
      <c r="I14" s="881"/>
      <c r="J14" s="1036"/>
      <c r="K14" s="1037"/>
      <c r="L14" s="321"/>
    </row>
    <row r="15" spans="1:12" ht="39.75" customHeight="1">
      <c r="A15" s="321"/>
      <c r="B15" s="879" t="s">
        <v>354</v>
      </c>
      <c r="C15" s="880"/>
      <c r="D15" s="880"/>
      <c r="E15" s="880"/>
      <c r="F15" s="880"/>
      <c r="G15" s="880"/>
      <c r="H15" s="880"/>
      <c r="I15" s="881"/>
      <c r="J15" s="1036"/>
      <c r="K15" s="1037"/>
      <c r="L15" s="321"/>
    </row>
    <row r="16" spans="1:12" ht="39.75" customHeight="1">
      <c r="A16" s="321"/>
      <c r="B16" s="879" t="s">
        <v>353</v>
      </c>
      <c r="C16" s="880"/>
      <c r="D16" s="880"/>
      <c r="E16" s="880"/>
      <c r="F16" s="880"/>
      <c r="G16" s="880"/>
      <c r="H16" s="880"/>
      <c r="I16" s="881"/>
      <c r="J16" s="1036"/>
      <c r="K16" s="1037"/>
      <c r="L16" s="321"/>
    </row>
    <row r="17" spans="1:12" ht="19.5" customHeight="1">
      <c r="A17" s="321"/>
      <c r="B17" s="879" t="s">
        <v>327</v>
      </c>
      <c r="C17" s="880"/>
      <c r="D17" s="880"/>
      <c r="E17" s="880"/>
      <c r="F17" s="880"/>
      <c r="G17" s="880"/>
      <c r="H17" s="880"/>
      <c r="I17" s="881"/>
      <c r="J17" s="1036"/>
      <c r="K17" s="1037"/>
      <c r="L17" s="321"/>
    </row>
    <row r="18" spans="1:12" ht="19.5" customHeight="1">
      <c r="A18" s="321"/>
      <c r="B18" s="879" t="s">
        <v>328</v>
      </c>
      <c r="C18" s="880"/>
      <c r="D18" s="880"/>
      <c r="E18" s="880"/>
      <c r="F18" s="880"/>
      <c r="G18" s="880"/>
      <c r="H18" s="880"/>
      <c r="I18" s="881"/>
      <c r="J18" s="1036"/>
      <c r="K18" s="1037"/>
      <c r="L18" s="321"/>
    </row>
    <row r="19" spans="1:12" ht="39.75" customHeight="1">
      <c r="A19" s="321"/>
      <c r="B19" s="997" t="s">
        <v>352</v>
      </c>
      <c r="C19" s="998"/>
      <c r="D19" s="998"/>
      <c r="E19" s="998"/>
      <c r="F19" s="998"/>
      <c r="G19" s="998"/>
      <c r="H19" s="998"/>
      <c r="I19" s="999"/>
      <c r="J19" s="809"/>
      <c r="K19" s="810"/>
      <c r="L19" s="321"/>
    </row>
    <row r="20" spans="1:12" ht="3" customHeight="1">
      <c r="A20" s="321"/>
      <c r="B20" s="524"/>
      <c r="C20" s="348"/>
      <c r="D20" s="348"/>
      <c r="E20" s="348"/>
      <c r="F20" s="348"/>
      <c r="G20" s="348"/>
      <c r="H20" s="348"/>
      <c r="I20" s="348"/>
      <c r="J20" s="348"/>
      <c r="K20" s="524"/>
      <c r="L20" s="321"/>
    </row>
    <row r="21" spans="1:12" s="520" customFormat="1" ht="28.5" customHeight="1">
      <c r="A21" s="522"/>
      <c r="B21" s="735" t="s">
        <v>95</v>
      </c>
      <c r="C21" s="736"/>
      <c r="D21" s="736"/>
      <c r="E21" s="736"/>
      <c r="F21" s="736"/>
      <c r="G21" s="736"/>
      <c r="H21" s="736"/>
      <c r="I21" s="736"/>
      <c r="J21" s="736"/>
      <c r="K21" s="737"/>
      <c r="L21" s="522"/>
    </row>
    <row r="22" spans="1:12" ht="3" customHeight="1">
      <c r="A22" s="321"/>
      <c r="B22" s="525"/>
      <c r="C22" s="348"/>
      <c r="D22" s="348"/>
      <c r="E22" s="348"/>
      <c r="F22" s="348"/>
      <c r="G22" s="348"/>
      <c r="H22" s="348"/>
      <c r="I22" s="348"/>
      <c r="J22" s="348"/>
      <c r="K22" s="525"/>
      <c r="L22" s="321"/>
    </row>
    <row r="23" spans="1:12" ht="26.25" customHeight="1">
      <c r="A23" s="321"/>
      <c r="B23" s="1043" t="s">
        <v>96</v>
      </c>
      <c r="C23" s="1044"/>
      <c r="D23" s="1044"/>
      <c r="E23" s="1044"/>
      <c r="F23" s="1044"/>
      <c r="G23" s="1044"/>
      <c r="H23" s="1047" t="s">
        <v>97</v>
      </c>
      <c r="I23" s="1047"/>
      <c r="J23" s="1047"/>
      <c r="K23" s="844" t="s">
        <v>98</v>
      </c>
      <c r="L23" s="321"/>
    </row>
    <row r="24" spans="1:12" ht="36.75" customHeight="1">
      <c r="A24" s="321"/>
      <c r="B24" s="1045"/>
      <c r="C24" s="1046"/>
      <c r="D24" s="1046"/>
      <c r="E24" s="1046"/>
      <c r="F24" s="1046"/>
      <c r="G24" s="1046"/>
      <c r="H24" s="69" t="s">
        <v>293</v>
      </c>
      <c r="I24" s="69" t="s">
        <v>77</v>
      </c>
      <c r="J24" s="69" t="s">
        <v>350</v>
      </c>
      <c r="K24" s="845"/>
      <c r="L24" s="321"/>
    </row>
    <row r="25" spans="1:12" ht="27" customHeight="1">
      <c r="A25" s="321"/>
      <c r="B25" s="1042" t="s">
        <v>99</v>
      </c>
      <c r="C25" s="1042"/>
      <c r="D25" s="1042"/>
      <c r="E25" s="1042"/>
      <c r="F25" s="1042"/>
      <c r="G25" s="1042"/>
      <c r="H25" s="18"/>
      <c r="I25" s="18"/>
      <c r="J25" s="18"/>
      <c r="K25" s="514" t="str">
        <f>'tablas de calculo'!AZ1</f>
        <v>   </v>
      </c>
      <c r="L25" s="321"/>
    </row>
    <row r="26" spans="1:12" ht="27" customHeight="1">
      <c r="A26" s="321"/>
      <c r="B26" s="1042" t="s">
        <v>100</v>
      </c>
      <c r="C26" s="1042"/>
      <c r="D26" s="1042"/>
      <c r="E26" s="1042"/>
      <c r="F26" s="1042"/>
      <c r="G26" s="1042"/>
      <c r="H26" s="18"/>
      <c r="I26" s="18"/>
      <c r="J26" s="18"/>
      <c r="K26" s="514" t="str">
        <f>'tablas de calculo'!AZ2</f>
        <v>   </v>
      </c>
      <c r="L26" s="321"/>
    </row>
    <row r="27" spans="1:12" ht="27" customHeight="1">
      <c r="A27" s="321"/>
      <c r="B27" s="1042" t="s">
        <v>101</v>
      </c>
      <c r="C27" s="1042"/>
      <c r="D27" s="1042"/>
      <c r="E27" s="1042"/>
      <c r="F27" s="1042"/>
      <c r="G27" s="1042"/>
      <c r="H27" s="18"/>
      <c r="I27" s="18"/>
      <c r="J27" s="18"/>
      <c r="K27" s="514" t="str">
        <f>'tablas de calculo'!AZ3</f>
        <v>   </v>
      </c>
      <c r="L27" s="321"/>
    </row>
    <row r="28" spans="1:12" ht="27" customHeight="1">
      <c r="A28" s="321"/>
      <c r="B28" s="1042" t="s">
        <v>102</v>
      </c>
      <c r="C28" s="1042"/>
      <c r="D28" s="1042"/>
      <c r="E28" s="1042"/>
      <c r="F28" s="1042"/>
      <c r="G28" s="1042"/>
      <c r="H28" s="18"/>
      <c r="I28" s="18"/>
      <c r="J28" s="18"/>
      <c r="K28" s="514" t="str">
        <f>'tablas de calculo'!AZ4</f>
        <v>   </v>
      </c>
      <c r="L28" s="321"/>
    </row>
    <row r="29" spans="1:12" ht="27" customHeight="1">
      <c r="A29" s="321"/>
      <c r="B29" s="1042" t="s">
        <v>103</v>
      </c>
      <c r="C29" s="1042"/>
      <c r="D29" s="1042"/>
      <c r="E29" s="1042"/>
      <c r="F29" s="1042"/>
      <c r="G29" s="1042"/>
      <c r="H29" s="18"/>
      <c r="I29" s="18"/>
      <c r="J29" s="18"/>
      <c r="K29" s="514" t="str">
        <f>'tablas de calculo'!AZ5</f>
        <v>   </v>
      </c>
      <c r="L29" s="321"/>
    </row>
    <row r="30" spans="1:12" ht="27" customHeight="1">
      <c r="A30" s="321"/>
      <c r="B30" s="1042" t="s">
        <v>104</v>
      </c>
      <c r="C30" s="1042"/>
      <c r="D30" s="1042"/>
      <c r="E30" s="1042"/>
      <c r="F30" s="1042"/>
      <c r="G30" s="1042"/>
      <c r="H30" s="18"/>
      <c r="I30" s="18"/>
      <c r="J30" s="18"/>
      <c r="K30" s="514" t="str">
        <f>'tablas de calculo'!AZ6</f>
        <v>   </v>
      </c>
      <c r="L30" s="321"/>
    </row>
    <row r="31" spans="1:12" ht="27" customHeight="1">
      <c r="A31" s="321"/>
      <c r="B31" s="1042" t="s">
        <v>105</v>
      </c>
      <c r="C31" s="1042"/>
      <c r="D31" s="1042"/>
      <c r="E31" s="1042"/>
      <c r="F31" s="1042"/>
      <c r="G31" s="1042"/>
      <c r="H31" s="18"/>
      <c r="I31" s="18"/>
      <c r="J31" s="18"/>
      <c r="K31" s="514" t="str">
        <f>'tablas de calculo'!AZ7</f>
        <v>   </v>
      </c>
      <c r="L31" s="321"/>
    </row>
    <row r="32" spans="1:12" ht="27" customHeight="1">
      <c r="A32" s="321"/>
      <c r="B32" s="1042" t="s">
        <v>106</v>
      </c>
      <c r="C32" s="1042"/>
      <c r="D32" s="1042"/>
      <c r="E32" s="1042"/>
      <c r="F32" s="1042"/>
      <c r="G32" s="1042"/>
      <c r="H32" s="18"/>
      <c r="I32" s="18"/>
      <c r="J32" s="18"/>
      <c r="K32" s="514" t="str">
        <f>'tablas de calculo'!AZ8</f>
        <v>   </v>
      </c>
      <c r="L32" s="321"/>
    </row>
    <row r="33" spans="1:12" ht="27" customHeight="1">
      <c r="A33" s="321"/>
      <c r="B33" s="1042" t="s">
        <v>107</v>
      </c>
      <c r="C33" s="1042"/>
      <c r="D33" s="1042"/>
      <c r="E33" s="1042"/>
      <c r="F33" s="1042"/>
      <c r="G33" s="1042"/>
      <c r="H33" s="18"/>
      <c r="I33" s="18"/>
      <c r="J33" s="18"/>
      <c r="K33" s="514" t="str">
        <f>'tablas de calculo'!AZ9</f>
        <v>   </v>
      </c>
      <c r="L33" s="321"/>
    </row>
    <row r="34" spans="1:12" ht="27" customHeight="1">
      <c r="A34" s="321"/>
      <c r="B34" s="1042" t="s">
        <v>108</v>
      </c>
      <c r="C34" s="1042"/>
      <c r="D34" s="1042"/>
      <c r="E34" s="1042"/>
      <c r="F34" s="1042"/>
      <c r="G34" s="1042"/>
      <c r="H34" s="18"/>
      <c r="I34" s="18"/>
      <c r="J34" s="18"/>
      <c r="K34" s="514" t="str">
        <f>'tablas de calculo'!AZ10</f>
        <v>   </v>
      </c>
      <c r="L34" s="321"/>
    </row>
    <row r="35" spans="1:12" ht="27" customHeight="1">
      <c r="A35" s="321"/>
      <c r="B35" s="1042" t="s">
        <v>109</v>
      </c>
      <c r="C35" s="1042"/>
      <c r="D35" s="1042"/>
      <c r="E35" s="1042"/>
      <c r="F35" s="1042"/>
      <c r="G35" s="1042"/>
      <c r="H35" s="18"/>
      <c r="I35" s="18"/>
      <c r="J35" s="18"/>
      <c r="K35" s="514" t="str">
        <f>'tablas de calculo'!AZ11</f>
        <v>   </v>
      </c>
      <c r="L35" s="321"/>
    </row>
    <row r="36" spans="1:12" ht="27" customHeight="1">
      <c r="A36" s="321"/>
      <c r="B36" s="1042" t="s">
        <v>110</v>
      </c>
      <c r="C36" s="1042"/>
      <c r="D36" s="1042"/>
      <c r="E36" s="1042"/>
      <c r="F36" s="1042"/>
      <c r="G36" s="1042"/>
      <c r="H36" s="18"/>
      <c r="I36" s="18"/>
      <c r="J36" s="18"/>
      <c r="K36" s="514" t="str">
        <f>'tablas de calculo'!AZ12</f>
        <v>   </v>
      </c>
      <c r="L36" s="321"/>
    </row>
    <row r="37" spans="1:12" ht="27" customHeight="1">
      <c r="A37" s="321"/>
      <c r="B37" s="1042" t="s">
        <v>111</v>
      </c>
      <c r="C37" s="1042"/>
      <c r="D37" s="1042"/>
      <c r="E37" s="1042"/>
      <c r="F37" s="1042"/>
      <c r="G37" s="1042"/>
      <c r="H37" s="18"/>
      <c r="I37" s="18"/>
      <c r="J37" s="18"/>
      <c r="K37" s="514" t="str">
        <f>'tablas de calculo'!AZ13</f>
        <v>   </v>
      </c>
      <c r="L37" s="321"/>
    </row>
    <row r="38" spans="1:12" ht="46.5" customHeight="1">
      <c r="A38" s="321"/>
      <c r="B38" s="44"/>
      <c r="C38" s="67"/>
      <c r="D38" s="66"/>
      <c r="E38" s="66"/>
      <c r="F38" s="759" t="s">
        <v>112</v>
      </c>
      <c r="G38" s="759"/>
      <c r="H38" s="759"/>
      <c r="I38" s="759"/>
      <c r="J38" s="760"/>
      <c r="K38" s="604" t="str">
        <f>'tablas de calculo'!BA14</f>
        <v>Verifica el 1° requisito</v>
      </c>
      <c r="L38" s="321"/>
    </row>
    <row r="39" spans="1:12" ht="3" customHeight="1">
      <c r="A39" s="321"/>
      <c r="B39" s="525"/>
      <c r="C39" s="348"/>
      <c r="D39" s="348"/>
      <c r="E39" s="348"/>
      <c r="F39" s="348"/>
      <c r="G39" s="348"/>
      <c r="H39" s="348"/>
      <c r="I39" s="348"/>
      <c r="J39" s="348"/>
      <c r="K39" s="525"/>
      <c r="L39" s="321"/>
    </row>
    <row r="40" spans="1:12" ht="30.75" customHeight="1">
      <c r="A40" s="321"/>
      <c r="B40" s="515" t="s">
        <v>189</v>
      </c>
      <c r="C40" s="365"/>
      <c r="D40" s="365"/>
      <c r="E40" s="365"/>
      <c r="F40" s="366"/>
      <c r="G40" s="634" t="s">
        <v>378</v>
      </c>
      <c r="H40" s="365"/>
      <c r="I40" s="365"/>
      <c r="J40" s="365"/>
      <c r="K40" s="366"/>
      <c r="L40" s="321"/>
    </row>
    <row r="41" spans="1:12" ht="57" customHeight="1">
      <c r="A41" s="321"/>
      <c r="B41" s="1018">
        <f>VCIFM!F38</f>
        <v>0</v>
      </c>
      <c r="C41" s="1019"/>
      <c r="D41" s="1019"/>
      <c r="E41" s="1019"/>
      <c r="F41" s="1020"/>
      <c r="G41" s="1014"/>
      <c r="H41" s="1015"/>
      <c r="I41" s="1015"/>
      <c r="J41" s="1015"/>
      <c r="K41" s="1016"/>
      <c r="L41" s="321"/>
    </row>
    <row r="42" spans="1:12" ht="12.75">
      <c r="A42" s="321"/>
      <c r="B42" s="1030" t="s">
        <v>291</v>
      </c>
      <c r="C42" s="1031"/>
      <c r="D42" s="1031"/>
      <c r="E42" s="1031"/>
      <c r="F42" s="1032"/>
      <c r="G42" s="1024" t="s">
        <v>291</v>
      </c>
      <c r="H42" s="1025"/>
      <c r="I42" s="1025"/>
      <c r="J42" s="1025"/>
      <c r="K42" s="1026"/>
      <c r="L42" s="321"/>
    </row>
    <row r="43" spans="1:12" ht="57.75" customHeight="1">
      <c r="A43" s="321"/>
      <c r="B43" s="767">
        <f>VCIFM!F34</f>
        <v>0</v>
      </c>
      <c r="C43" s="768"/>
      <c r="D43" s="768"/>
      <c r="E43" s="768"/>
      <c r="F43" s="769"/>
      <c r="G43" s="1021"/>
      <c r="H43" s="1022"/>
      <c r="I43" s="1022"/>
      <c r="J43" s="1022"/>
      <c r="K43" s="1023"/>
      <c r="L43" s="321"/>
    </row>
    <row r="44" spans="1:12" ht="12.75">
      <c r="A44" s="321"/>
      <c r="B44" s="1033" t="s">
        <v>292</v>
      </c>
      <c r="C44" s="1034"/>
      <c r="D44" s="1034"/>
      <c r="E44" s="1034"/>
      <c r="F44" s="1035"/>
      <c r="G44" s="1027" t="s">
        <v>292</v>
      </c>
      <c r="H44" s="1028"/>
      <c r="I44" s="1028"/>
      <c r="J44" s="1028"/>
      <c r="K44" s="1029"/>
      <c r="L44" s="321"/>
    </row>
    <row r="45" spans="1:12" ht="57.75" customHeight="1">
      <c r="A45" s="321"/>
      <c r="B45" s="776"/>
      <c r="C45" s="777"/>
      <c r="D45" s="777"/>
      <c r="E45" s="777"/>
      <c r="F45" s="778"/>
      <c r="G45" s="1021"/>
      <c r="H45" s="1022"/>
      <c r="I45" s="1022"/>
      <c r="J45" s="1022"/>
      <c r="K45" s="1023"/>
      <c r="L45" s="321"/>
    </row>
    <row r="46" spans="1:12" ht="17.25" customHeight="1">
      <c r="A46" s="321"/>
      <c r="B46" s="1030" t="s">
        <v>290</v>
      </c>
      <c r="C46" s="1031"/>
      <c r="D46" s="1031"/>
      <c r="E46" s="1031"/>
      <c r="F46" s="1032"/>
      <c r="G46" s="1024" t="s">
        <v>290</v>
      </c>
      <c r="H46" s="1025"/>
      <c r="I46" s="1025"/>
      <c r="J46" s="1025"/>
      <c r="K46" s="1026"/>
      <c r="L46" s="321"/>
    </row>
    <row r="47" spans="1:12" s="521" customFormat="1" ht="25.5" customHeight="1">
      <c r="A47" s="523"/>
      <c r="B47" s="719" t="s">
        <v>302</v>
      </c>
      <c r="C47" s="720"/>
      <c r="D47" s="720"/>
      <c r="E47" s="720"/>
      <c r="F47" s="720"/>
      <c r="G47" s="720"/>
      <c r="H47" s="720"/>
      <c r="I47" s="720"/>
      <c r="J47" s="720"/>
      <c r="K47" s="721"/>
      <c r="L47" s="523"/>
    </row>
    <row r="48" spans="1:12" ht="25.5" customHeight="1">
      <c r="A48" s="321"/>
      <c r="B48" s="1017"/>
      <c r="C48" s="804"/>
      <c r="D48" s="804"/>
      <c r="E48" s="804"/>
      <c r="F48" s="804"/>
      <c r="G48" s="804"/>
      <c r="H48" s="804"/>
      <c r="I48" s="804"/>
      <c r="J48" s="804"/>
      <c r="K48" s="805"/>
      <c r="L48" s="321"/>
    </row>
    <row r="49" spans="1:12" ht="25.5" customHeight="1">
      <c r="A49" s="321"/>
      <c r="B49" s="1017"/>
      <c r="C49" s="804"/>
      <c r="D49" s="804"/>
      <c r="E49" s="804"/>
      <c r="F49" s="804"/>
      <c r="G49" s="804"/>
      <c r="H49" s="804"/>
      <c r="I49" s="804"/>
      <c r="J49" s="804"/>
      <c r="K49" s="805"/>
      <c r="L49" s="321"/>
    </row>
    <row r="50" spans="1:12" ht="25.5" customHeight="1">
      <c r="A50" s="321"/>
      <c r="B50" s="1017"/>
      <c r="C50" s="804"/>
      <c r="D50" s="804"/>
      <c r="E50" s="804"/>
      <c r="F50" s="804"/>
      <c r="G50" s="804"/>
      <c r="H50" s="804"/>
      <c r="I50" s="804"/>
      <c r="J50" s="804"/>
      <c r="K50" s="805"/>
      <c r="L50" s="321"/>
    </row>
    <row r="51" spans="1:12" ht="25.5" customHeight="1">
      <c r="A51" s="321"/>
      <c r="B51" s="1017"/>
      <c r="C51" s="804"/>
      <c r="D51" s="804"/>
      <c r="E51" s="804"/>
      <c r="F51" s="804"/>
      <c r="G51" s="804"/>
      <c r="H51" s="804"/>
      <c r="I51" s="804"/>
      <c r="J51" s="804"/>
      <c r="K51" s="805"/>
      <c r="L51" s="321"/>
    </row>
    <row r="52" spans="1:12" ht="25.5" customHeight="1">
      <c r="A52" s="321"/>
      <c r="B52" s="1017"/>
      <c r="C52" s="804"/>
      <c r="D52" s="804"/>
      <c r="E52" s="804"/>
      <c r="F52" s="804"/>
      <c r="G52" s="804"/>
      <c r="H52" s="804"/>
      <c r="I52" s="804"/>
      <c r="J52" s="804"/>
      <c r="K52" s="805"/>
      <c r="L52" s="321"/>
    </row>
    <row r="53" spans="1:12" ht="25.5" customHeight="1">
      <c r="A53" s="321"/>
      <c r="B53" s="1017"/>
      <c r="C53" s="804"/>
      <c r="D53" s="804"/>
      <c r="E53" s="804"/>
      <c r="F53" s="804"/>
      <c r="G53" s="804"/>
      <c r="H53" s="804"/>
      <c r="I53" s="804"/>
      <c r="J53" s="804"/>
      <c r="K53" s="805"/>
      <c r="L53" s="321"/>
    </row>
    <row r="54" spans="1:12" ht="12.75">
      <c r="A54" s="321"/>
      <c r="B54" s="321"/>
      <c r="C54" s="321"/>
      <c r="D54" s="321"/>
      <c r="E54" s="321"/>
      <c r="F54" s="321"/>
      <c r="G54" s="321"/>
      <c r="H54" s="321"/>
      <c r="I54" s="321"/>
      <c r="J54" s="321"/>
      <c r="K54" s="321"/>
      <c r="L54" s="321"/>
    </row>
    <row r="55" spans="1:12" ht="12.75" hidden="1">
      <c r="A55" s="310"/>
      <c r="L55" s="310"/>
    </row>
    <row r="56" spans="1:12" ht="12.75" hidden="1">
      <c r="A56" s="310"/>
      <c r="L56" s="310"/>
    </row>
    <row r="57" spans="1:12" ht="12.75" hidden="1">
      <c r="A57" s="310"/>
      <c r="L57" s="310"/>
    </row>
    <row r="58" spans="1:12" ht="12.75" hidden="1">
      <c r="A58" s="310"/>
      <c r="L58" s="310"/>
    </row>
    <row r="59" spans="1:12" ht="12.75" hidden="1">
      <c r="A59" s="310"/>
      <c r="L59" s="310"/>
    </row>
    <row r="60" spans="1:12" ht="12.75" hidden="1">
      <c r="A60" s="310"/>
      <c r="L60" s="310"/>
    </row>
    <row r="61" spans="1:12" ht="12.75" hidden="1">
      <c r="A61" s="310"/>
      <c r="L61" s="310"/>
    </row>
    <row r="62" spans="1:12" ht="12.75" hidden="1">
      <c r="A62" s="310"/>
      <c r="L62" s="310"/>
    </row>
    <row r="63" spans="1:12" ht="12.75" hidden="1">
      <c r="A63" s="310"/>
      <c r="L63" s="310"/>
    </row>
    <row r="64" spans="1:12" ht="12.75" hidden="1">
      <c r="A64" s="310"/>
      <c r="L64" s="310"/>
    </row>
    <row r="65" spans="1:12" ht="12.75" hidden="1">
      <c r="A65" s="310"/>
      <c r="L65" s="310"/>
    </row>
    <row r="66" ht="12.75" hidden="1"/>
    <row r="67" ht="12.75" hidden="1"/>
    <row r="68" ht="12.75" hidden="1"/>
    <row r="69" ht="12.75" hidden="1"/>
    <row r="70" ht="12.75" hidden="1"/>
  </sheetData>
  <sheetProtection password="D9BE" sheet="1" objects="1" scenarios="1"/>
  <mergeCells count="70">
    <mergeCell ref="B1:K1"/>
    <mergeCell ref="B37:G37"/>
    <mergeCell ref="F38:J38"/>
    <mergeCell ref="B48:K48"/>
    <mergeCell ref="B47:K47"/>
    <mergeCell ref="B42:F42"/>
    <mergeCell ref="B33:G33"/>
    <mergeCell ref="B34:G34"/>
    <mergeCell ref="B35:G35"/>
    <mergeCell ref="B36:G36"/>
    <mergeCell ref="B29:G29"/>
    <mergeCell ref="B30:G30"/>
    <mergeCell ref="B31:G31"/>
    <mergeCell ref="B32:G32"/>
    <mergeCell ref="B53:K53"/>
    <mergeCell ref="B12:I12"/>
    <mergeCell ref="K23:K24"/>
    <mergeCell ref="B26:G26"/>
    <mergeCell ref="B27:G27"/>
    <mergeCell ref="B52:K52"/>
    <mergeCell ref="B25:G25"/>
    <mergeCell ref="B23:G24"/>
    <mergeCell ref="H23:J23"/>
    <mergeCell ref="B28:G28"/>
    <mergeCell ref="J18:K18"/>
    <mergeCell ref="B16:I16"/>
    <mergeCell ref="J12:K12"/>
    <mergeCell ref="J16:K16"/>
    <mergeCell ref="J13:K13"/>
    <mergeCell ref="B14:I14"/>
    <mergeCell ref="J14:K14"/>
    <mergeCell ref="B13:I13"/>
    <mergeCell ref="B3:E3"/>
    <mergeCell ref="G3:H3"/>
    <mergeCell ref="J3:K3"/>
    <mergeCell ref="B4:E4"/>
    <mergeCell ref="G4:H4"/>
    <mergeCell ref="J4:K4"/>
    <mergeCell ref="B5:H5"/>
    <mergeCell ref="J5:K5"/>
    <mergeCell ref="B6:H6"/>
    <mergeCell ref="J6:K6"/>
    <mergeCell ref="B7:E7"/>
    <mergeCell ref="G7:K7"/>
    <mergeCell ref="B8:E8"/>
    <mergeCell ref="G8:K8"/>
    <mergeCell ref="B9:K9"/>
    <mergeCell ref="B10:K10"/>
    <mergeCell ref="B21:K21"/>
    <mergeCell ref="B15:I15"/>
    <mergeCell ref="J15:K15"/>
    <mergeCell ref="B19:I19"/>
    <mergeCell ref="J19:K19"/>
    <mergeCell ref="B17:I17"/>
    <mergeCell ref="J17:K17"/>
    <mergeCell ref="B18:I18"/>
    <mergeCell ref="B45:F45"/>
    <mergeCell ref="B46:F46"/>
    <mergeCell ref="G45:K45"/>
    <mergeCell ref="B44:F44"/>
    <mergeCell ref="G41:K41"/>
    <mergeCell ref="B51:K51"/>
    <mergeCell ref="B41:F41"/>
    <mergeCell ref="G43:K43"/>
    <mergeCell ref="B43:F43"/>
    <mergeCell ref="B50:K50"/>
    <mergeCell ref="G42:K42"/>
    <mergeCell ref="G44:K44"/>
    <mergeCell ref="G46:K46"/>
    <mergeCell ref="B49:K49"/>
  </mergeCells>
  <dataValidations count="14">
    <dataValidation type="custom" allowBlank="1" showInputMessage="1" showErrorMessage="1" error="Elije una sola opción, en la calificación" sqref="H25:J25">
      <formula1>aportdestdg1</formula1>
    </dataValidation>
    <dataValidation type="custom" allowBlank="1" showInputMessage="1" showErrorMessage="1" error="Elije una sola opción, en la calificación" sqref="H26:J26">
      <formula1>aportdestdg2</formula1>
    </dataValidation>
    <dataValidation type="custom" allowBlank="1" showInputMessage="1" showErrorMessage="1" error="Elije una sola opción, en la calificación" sqref="H27:J27">
      <formula1>aportdestdg3</formula1>
    </dataValidation>
    <dataValidation type="custom" allowBlank="1" showInputMessage="1" showErrorMessage="1" error="Elije una sola opción, en la calificación" sqref="H28:J28">
      <formula1>aportdestdg4</formula1>
    </dataValidation>
    <dataValidation type="custom" allowBlank="1" showInputMessage="1" showErrorMessage="1" error="Elije una sola opción, en la calificación" sqref="H29:J29">
      <formula1>aportdestdg5</formula1>
    </dataValidation>
    <dataValidation type="custom" allowBlank="1" showInputMessage="1" showErrorMessage="1" error="Elije una sola opción, en la calificación" sqref="H30:J30">
      <formula1>aportdestdg6</formula1>
    </dataValidation>
    <dataValidation type="custom" allowBlank="1" showInputMessage="1" showErrorMessage="1" error="Elije una sola opción, en la calificación" sqref="H31:J31">
      <formula1>aportdestdg7</formula1>
    </dataValidation>
    <dataValidation type="custom" allowBlank="1" showInputMessage="1" showErrorMessage="1" error="Elije una sola opción, en la calificación" sqref="H32:J32">
      <formula1>aportdestdg8</formula1>
    </dataValidation>
    <dataValidation type="custom" allowBlank="1" showInputMessage="1" showErrorMessage="1" error="Elije una sola opción, en la calificación" sqref="H33:J33">
      <formula1>aportdestdg9</formula1>
    </dataValidation>
    <dataValidation type="custom" allowBlank="1" showInputMessage="1" showErrorMessage="1" error="Elije una sola opción, en la calificación" sqref="H34:J34">
      <formula1>aportdestdg10</formula1>
    </dataValidation>
    <dataValidation type="custom" allowBlank="1" showInputMessage="1" showErrorMessage="1" error="Elije una sola opción, en la calificación" sqref="H35:J35">
      <formula1>aportdestdg11</formula1>
    </dataValidation>
    <dataValidation type="custom" allowBlank="1" showInputMessage="1" showErrorMessage="1" error="Elije una sola opción, en la calificación" sqref="H36:J36">
      <formula1>aportdestdg12</formula1>
    </dataValidation>
    <dataValidation type="custom" allowBlank="1" showInputMessage="1" showErrorMessage="1" error="Elije una sola opción, en la calificación" sqref="H37:J37">
      <formula1>aportdestdg13</formula1>
    </dataValidation>
    <dataValidation allowBlank="1" showInputMessage="1" prompt="Representa el valor que implica un cumplimiento no aceptable en la meta. &#10;" sqref="J24"/>
  </dataValidations>
  <printOptions horizontalCentered="1" verticalCentered="1"/>
  <pageMargins left="0" right="0" top="0.03937007874015748" bottom="0" header="0" footer="0"/>
  <pageSetup fitToHeight="1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la Funcion 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ecaballe</dc:creator>
  <cp:keywords/>
  <dc:description/>
  <cp:lastModifiedBy>ecaballe</cp:lastModifiedBy>
  <cp:lastPrinted>2010-01-14T18:12:08Z</cp:lastPrinted>
  <dcterms:created xsi:type="dcterms:W3CDTF">2004-09-01T14:59:30Z</dcterms:created>
  <dcterms:modified xsi:type="dcterms:W3CDTF">2010-01-18T19:49:39Z</dcterms:modified>
  <cp:category/>
  <cp:version/>
  <cp:contentType/>
  <cp:contentStatus/>
</cp:coreProperties>
</file>