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480" windowHeight="7230"/>
  </bookViews>
  <sheets>
    <sheet name="P.B." sheetId="15" r:id="rId1"/>
    <sheet name="P.U." sheetId="2" r:id="rId2"/>
  </sheets>
  <externalReferences>
    <externalReference r:id="rId3"/>
  </externalReferences>
  <definedNames>
    <definedName name="_xlnm.Print_Area" localSheetId="0">P.B.!$A$1:$I$500</definedName>
    <definedName name="_xlnm.Print_Area" localSheetId="1">P.U.!$A$9:$G$3988</definedName>
    <definedName name="_xlnm.Print_Titles" localSheetId="1">P.U.!$1:$8</definedName>
  </definedNames>
  <calcPr calcId="125725"/>
</workbook>
</file>

<file path=xl/calcChain.xml><?xml version="1.0" encoding="utf-8"?>
<calcChain xmlns="http://schemas.openxmlformats.org/spreadsheetml/2006/main">
  <c r="F189" i="15"/>
  <c r="F30"/>
  <c r="F24"/>
  <c r="I146"/>
  <c r="I371" l="1"/>
  <c r="I376"/>
  <c r="I314"/>
  <c r="I316"/>
  <c r="I318"/>
  <c r="I321"/>
  <c r="I295"/>
  <c r="I261"/>
  <c r="I263"/>
  <c r="I265"/>
  <c r="F368" l="1"/>
  <c r="F364"/>
  <c r="F362"/>
  <c r="F359"/>
  <c r="F356"/>
  <c r="F353"/>
  <c r="F350"/>
  <c r="F349"/>
  <c r="F348"/>
  <c r="F311"/>
  <c r="F310"/>
  <c r="F305"/>
  <c r="F303"/>
  <c r="F298"/>
  <c r="F295"/>
  <c r="F292"/>
  <c r="F289"/>
  <c r="F258"/>
  <c r="F250"/>
  <c r="F247"/>
  <c r="F241"/>
  <c r="F238"/>
  <c r="F198"/>
  <c r="F181"/>
  <c r="F184" s="1"/>
  <c r="F140"/>
  <c r="F134"/>
  <c r="F127"/>
  <c r="F99"/>
  <c r="F98"/>
  <c r="F92"/>
  <c r="F87"/>
  <c r="F86"/>
  <c r="F85"/>
  <c r="F79"/>
  <c r="F73"/>
  <c r="F45"/>
  <c r="F41"/>
  <c r="F39"/>
  <c r="F37"/>
  <c r="F32"/>
  <c r="F23"/>
  <c r="F16"/>
  <c r="F192"/>
  <c r="F203" s="1"/>
  <c r="F207" s="1"/>
  <c r="I62"/>
  <c r="I114" s="1"/>
  <c r="I169" s="1"/>
  <c r="I225" s="1"/>
  <c r="I280" s="1"/>
  <c r="I336" s="1"/>
  <c r="I395" s="1"/>
  <c r="I450" s="1"/>
  <c r="C4" i="2" l="1"/>
  <c r="F3970"/>
  <c r="G3970" s="1"/>
  <c r="F3968"/>
  <c r="G3968" s="1"/>
  <c r="G3972" s="1"/>
  <c r="E3975" s="1"/>
  <c r="G3975" s="1"/>
  <c r="G3976" s="1"/>
  <c r="G3964"/>
  <c r="G3965" s="1"/>
  <c r="F3936"/>
  <c r="G3936" s="1"/>
  <c r="F3934"/>
  <c r="G3934" s="1"/>
  <c r="G3931"/>
  <c r="G3930"/>
  <c r="G3904"/>
  <c r="G3903"/>
  <c r="G3902"/>
  <c r="F3896"/>
  <c r="G3896" s="1"/>
  <c r="F3894"/>
  <c r="G3894" s="1"/>
  <c r="G3892"/>
  <c r="F3883"/>
  <c r="G3883" s="1"/>
  <c r="F3881"/>
  <c r="G3881" s="1"/>
  <c r="F3879"/>
  <c r="G3879" s="1"/>
  <c r="F3877"/>
  <c r="G3877" s="1"/>
  <c r="G3874"/>
  <c r="G3873"/>
  <c r="G3872"/>
  <c r="G3871"/>
  <c r="G3870"/>
  <c r="G3869"/>
  <c r="G3868"/>
  <c r="G3867"/>
  <c r="G3866"/>
  <c r="G3865"/>
  <c r="F3838"/>
  <c r="G3838" s="1"/>
  <c r="G3840" s="1"/>
  <c r="F3829"/>
  <c r="G3829" s="1"/>
  <c r="F3827"/>
  <c r="G3827" s="1"/>
  <c r="F3825"/>
  <c r="G3825" s="1"/>
  <c r="F3823"/>
  <c r="G3823" s="1"/>
  <c r="G3819"/>
  <c r="G3818"/>
  <c r="G3820" s="1"/>
  <c r="G3817"/>
  <c r="F3783"/>
  <c r="G3783" s="1"/>
  <c r="F3781"/>
  <c r="G3781" s="1"/>
  <c r="G3777"/>
  <c r="G3776"/>
  <c r="G3775"/>
  <c r="G3774"/>
  <c r="F3765"/>
  <c r="G3765" s="1"/>
  <c r="F3763"/>
  <c r="G3763" s="1"/>
  <c r="F3761"/>
  <c r="G3761" s="1"/>
  <c r="G3767" s="1"/>
  <c r="F3752"/>
  <c r="G3752" s="1"/>
  <c r="F3750"/>
  <c r="G3750" s="1"/>
  <c r="F3748"/>
  <c r="G3748" s="1"/>
  <c r="G3744"/>
  <c r="G3743"/>
  <c r="G3742"/>
  <c r="G3741"/>
  <c r="F3733"/>
  <c r="G3733" s="1"/>
  <c r="G3735" s="1"/>
  <c r="F3724"/>
  <c r="G3724" s="1"/>
  <c r="F3722"/>
  <c r="G3722" s="1"/>
  <c r="F3720"/>
  <c r="G3720" s="1"/>
  <c r="F3718"/>
  <c r="G3718" s="1"/>
  <c r="G3726" s="1"/>
  <c r="E3729" s="1"/>
  <c r="G3729" s="1"/>
  <c r="G3730" s="1"/>
  <c r="G3714"/>
  <c r="G3715" s="1"/>
  <c r="G3678"/>
  <c r="F3678"/>
  <c r="G3676"/>
  <c r="G3680" s="1"/>
  <c r="E3683" s="1"/>
  <c r="G3683" s="1"/>
  <c r="G3684" s="1"/>
  <c r="F3676"/>
  <c r="G3672"/>
  <c r="G3671"/>
  <c r="G3670"/>
  <c r="G3669"/>
  <c r="G3660"/>
  <c r="F3660"/>
  <c r="G3658"/>
  <c r="F3658"/>
  <c r="G3656"/>
  <c r="G3662" s="1"/>
  <c r="F3656"/>
  <c r="G3647"/>
  <c r="F3647"/>
  <c r="G3645"/>
  <c r="F3645"/>
  <c r="G3643"/>
  <c r="G3649" s="1"/>
  <c r="E3652" s="1"/>
  <c r="G3652" s="1"/>
  <c r="G3653" s="1"/>
  <c r="F3643"/>
  <c r="G3639"/>
  <c r="G3638"/>
  <c r="G3637"/>
  <c r="G3636"/>
  <c r="G3628"/>
  <c r="G3630" s="1"/>
  <c r="F3628"/>
  <c r="G3619"/>
  <c r="F3619"/>
  <c r="G3617"/>
  <c r="F3617"/>
  <c r="G3615"/>
  <c r="F3615"/>
  <c r="G3613"/>
  <c r="G3621" s="1"/>
  <c r="E3624" s="1"/>
  <c r="G3624" s="1"/>
  <c r="G3625" s="1"/>
  <c r="F3613"/>
  <c r="G3610"/>
  <c r="G3609"/>
  <c r="F3573"/>
  <c r="G3573" s="1"/>
  <c r="F3571"/>
  <c r="G3571" s="1"/>
  <c r="G3567"/>
  <c r="G3566"/>
  <c r="G3565"/>
  <c r="G3564"/>
  <c r="F3555"/>
  <c r="G3555" s="1"/>
  <c r="F3553"/>
  <c r="G3553" s="1"/>
  <c r="F3551"/>
  <c r="G3551" s="1"/>
  <c r="G3557" s="1"/>
  <c r="F3542"/>
  <c r="G3542" s="1"/>
  <c r="F3540"/>
  <c r="G3540" s="1"/>
  <c r="F3538"/>
  <c r="G3538" s="1"/>
  <c r="G3534"/>
  <c r="G3533"/>
  <c r="G3532"/>
  <c r="G3531"/>
  <c r="F3523"/>
  <c r="G3523" s="1"/>
  <c r="F3521"/>
  <c r="G3521" s="1"/>
  <c r="F3512"/>
  <c r="G3512" s="1"/>
  <c r="F3510"/>
  <c r="G3510" s="1"/>
  <c r="F3508"/>
  <c r="G3508" s="1"/>
  <c r="F3506"/>
  <c r="G3506" s="1"/>
  <c r="F3504"/>
  <c r="G3504" s="1"/>
  <c r="F3502"/>
  <c r="G3502" s="1"/>
  <c r="G3498"/>
  <c r="G3497"/>
  <c r="G3496"/>
  <c r="G3495"/>
  <c r="G3494"/>
  <c r="G3499" s="1"/>
  <c r="G3462"/>
  <c r="G3461"/>
  <c r="G3460"/>
  <c r="F3451"/>
  <c r="G3451" s="1"/>
  <c r="F3449"/>
  <c r="G3449" s="1"/>
  <c r="G3445"/>
  <c r="G3446" s="1"/>
  <c r="F3420"/>
  <c r="G3420" s="1"/>
  <c r="F3418"/>
  <c r="G3418" s="1"/>
  <c r="F3416"/>
  <c r="G3416" s="1"/>
  <c r="F3407"/>
  <c r="G3407" s="1"/>
  <c r="F3405"/>
  <c r="G3405" s="1"/>
  <c r="F3381"/>
  <c r="G3381" s="1"/>
  <c r="F3379"/>
  <c r="G3379" s="1"/>
  <c r="F3377"/>
  <c r="G3377" s="1"/>
  <c r="F3369"/>
  <c r="G3369" s="1"/>
  <c r="F3367"/>
  <c r="G3367" s="1"/>
  <c r="F3365"/>
  <c r="G3365" s="1"/>
  <c r="F3363"/>
  <c r="G3363" s="1"/>
  <c r="G3359"/>
  <c r="G3358"/>
  <c r="G3357"/>
  <c r="G3356"/>
  <c r="G3283"/>
  <c r="G3284" s="1"/>
  <c r="G3286" s="1"/>
  <c r="G3287" s="1"/>
  <c r="G3289" s="1"/>
  <c r="F3274"/>
  <c r="G3274" s="1"/>
  <c r="F3272"/>
  <c r="G3272" s="1"/>
  <c r="F3270"/>
  <c r="G3270" s="1"/>
  <c r="F3261"/>
  <c r="G3261" s="1"/>
  <c r="F3259"/>
  <c r="G3259" s="1"/>
  <c r="F3257"/>
  <c r="G3257" s="1"/>
  <c r="G3253"/>
  <c r="G3252"/>
  <c r="G3251"/>
  <c r="G3250"/>
  <c r="F3242"/>
  <c r="G3242" s="1"/>
  <c r="F3240"/>
  <c r="G3240" s="1"/>
  <c r="F3238"/>
  <c r="G3238" s="1"/>
  <c r="F3229"/>
  <c r="G3229" s="1"/>
  <c r="F3227"/>
  <c r="G3227" s="1"/>
  <c r="F3225"/>
  <c r="G3225" s="1"/>
  <c r="F3223"/>
  <c r="G3223" s="1"/>
  <c r="G3219"/>
  <c r="G3218"/>
  <c r="G3217"/>
  <c r="G3216"/>
  <c r="G3215"/>
  <c r="F3137"/>
  <c r="G3137" s="1"/>
  <c r="F3135"/>
  <c r="G3135" s="1"/>
  <c r="G3131"/>
  <c r="G3130"/>
  <c r="G3129"/>
  <c r="G3128"/>
  <c r="F3119"/>
  <c r="G3119" s="1"/>
  <c r="F3117"/>
  <c r="G3117" s="1"/>
  <c r="F3115"/>
  <c r="G3115" s="1"/>
  <c r="F3106"/>
  <c r="G3106" s="1"/>
  <c r="F3104"/>
  <c r="G3104" s="1"/>
  <c r="F3102"/>
  <c r="G3102" s="1"/>
  <c r="G3098"/>
  <c r="G3097"/>
  <c r="G3096"/>
  <c r="G3095"/>
  <c r="F3087"/>
  <c r="G3087" s="1"/>
  <c r="F3085"/>
  <c r="G3085" s="1"/>
  <c r="F3076"/>
  <c r="G3076" s="1"/>
  <c r="F3074"/>
  <c r="G3074" s="1"/>
  <c r="F3072"/>
  <c r="G3072" s="1"/>
  <c r="F3070"/>
  <c r="G3070" s="1"/>
  <c r="G3066"/>
  <c r="G3067" s="1"/>
  <c r="F3030"/>
  <c r="G3030" s="1"/>
  <c r="F3028"/>
  <c r="G3028" s="1"/>
  <c r="G3024"/>
  <c r="G3023"/>
  <c r="G3022"/>
  <c r="G3021"/>
  <c r="F3012"/>
  <c r="G3012" s="1"/>
  <c r="F3010"/>
  <c r="G3010" s="1"/>
  <c r="F3008"/>
  <c r="G3008" s="1"/>
  <c r="F2999"/>
  <c r="G2999" s="1"/>
  <c r="F2997"/>
  <c r="G2997" s="1"/>
  <c r="F2995"/>
  <c r="G2995" s="1"/>
  <c r="G2991"/>
  <c r="G2990"/>
  <c r="G2989"/>
  <c r="G2988"/>
  <c r="F2980"/>
  <c r="G2980" s="1"/>
  <c r="F2978"/>
  <c r="G2978" s="1"/>
  <c r="F2969"/>
  <c r="G2969" s="1"/>
  <c r="F2967"/>
  <c r="G2967" s="1"/>
  <c r="F2965"/>
  <c r="G2965" s="1"/>
  <c r="F2963"/>
  <c r="G2963" s="1"/>
  <c r="G2959"/>
  <c r="G2960" s="1"/>
  <c r="G2928"/>
  <c r="G2929" s="1"/>
  <c r="G2931" s="1"/>
  <c r="G2932" s="1"/>
  <c r="G2934" s="1"/>
  <c r="F2919"/>
  <c r="G2919" s="1"/>
  <c r="F2917"/>
  <c r="G2917" s="1"/>
  <c r="F2915"/>
  <c r="G2915" s="1"/>
  <c r="F2906"/>
  <c r="G2906" s="1"/>
  <c r="F2904"/>
  <c r="G2904" s="1"/>
  <c r="F2902"/>
  <c r="G2902" s="1"/>
  <c r="G2898"/>
  <c r="G2897"/>
  <c r="G2896"/>
  <c r="G2895"/>
  <c r="F2887"/>
  <c r="G2887" s="1"/>
  <c r="F2885"/>
  <c r="G2885" s="1"/>
  <c r="F2876"/>
  <c r="G2876" s="1"/>
  <c r="F2874"/>
  <c r="G2874" s="1"/>
  <c r="G2870"/>
  <c r="G2871" s="1"/>
  <c r="F2834"/>
  <c r="G2834" s="1"/>
  <c r="F2832"/>
  <c r="G2832" s="1"/>
  <c r="G2828"/>
  <c r="G2827"/>
  <c r="G2826"/>
  <c r="G2825"/>
  <c r="F2816"/>
  <c r="G2816" s="1"/>
  <c r="F2814"/>
  <c r="G2814" s="1"/>
  <c r="F2812"/>
  <c r="G2812" s="1"/>
  <c r="F2803"/>
  <c r="G2803" s="1"/>
  <c r="F2801"/>
  <c r="G2801" s="1"/>
  <c r="F2799"/>
  <c r="G2799" s="1"/>
  <c r="G2795"/>
  <c r="G2794"/>
  <c r="G2793"/>
  <c r="G2792"/>
  <c r="F2784"/>
  <c r="G2784" s="1"/>
  <c r="G2786" s="1"/>
  <c r="F2775"/>
  <c r="G2775" s="1"/>
  <c r="F2773"/>
  <c r="G2773" s="1"/>
  <c r="F2771"/>
  <c r="G2771" s="1"/>
  <c r="F2769"/>
  <c r="G2769" s="1"/>
  <c r="G2765"/>
  <c r="G2766" s="1"/>
  <c r="F2738"/>
  <c r="G2738" s="1"/>
  <c r="F2736"/>
  <c r="G2736" s="1"/>
  <c r="F2734"/>
  <c r="G2734" s="1"/>
  <c r="F2732"/>
  <c r="G2732" s="1"/>
  <c r="F2730"/>
  <c r="G2730" s="1"/>
  <c r="G2726"/>
  <c r="G2727" s="1"/>
  <c r="G2725"/>
  <c r="F2719"/>
  <c r="G2719" s="1"/>
  <c r="G2721" s="1"/>
  <c r="F2710"/>
  <c r="G2710" s="1"/>
  <c r="F2708"/>
  <c r="G2708" s="1"/>
  <c r="G2704"/>
  <c r="G2705" s="1"/>
  <c r="F2675"/>
  <c r="G2675" s="1"/>
  <c r="F2673"/>
  <c r="G2673" s="1"/>
  <c r="F2671"/>
  <c r="G2671" s="1"/>
  <c r="F2662"/>
  <c r="G2662" s="1"/>
  <c r="F2660"/>
  <c r="G2660" s="1"/>
  <c r="F2658"/>
  <c r="G2658" s="1"/>
  <c r="G2654"/>
  <c r="G2653"/>
  <c r="G2652"/>
  <c r="G2651"/>
  <c r="F2640"/>
  <c r="G2640" s="1"/>
  <c r="G2642" s="1"/>
  <c r="F2636"/>
  <c r="G2636" s="1"/>
  <c r="F2634"/>
  <c r="G2634" s="1"/>
  <c r="F2632"/>
  <c r="G2632" s="1"/>
  <c r="F2630"/>
  <c r="G2630" s="1"/>
  <c r="G2627"/>
  <c r="G2628" s="1"/>
  <c r="G2878" l="1"/>
  <c r="E2881" s="1"/>
  <c r="G2881" s="1"/>
  <c r="G2882" s="1"/>
  <c r="G2889"/>
  <c r="G2992"/>
  <c r="G3025"/>
  <c r="G3121"/>
  <c r="G3220"/>
  <c r="G2908"/>
  <c r="E2911" s="1"/>
  <c r="G2911" s="1"/>
  <c r="G2912" s="1"/>
  <c r="G2638"/>
  <c r="G2921"/>
  <c r="G2655"/>
  <c r="G2664"/>
  <c r="E2667" s="1"/>
  <c r="G2667" s="1"/>
  <c r="G2668" s="1"/>
  <c r="G2818"/>
  <c r="G3014"/>
  <c r="G3254"/>
  <c r="G3263"/>
  <c r="E3266" s="1"/>
  <c r="G3266" s="1"/>
  <c r="G3267" s="1"/>
  <c r="G3409"/>
  <c r="E3412" s="1"/>
  <c r="G3412" s="1"/>
  <c r="G3413" s="1"/>
  <c r="G3422"/>
  <c r="G3424" s="1"/>
  <c r="G3875"/>
  <c r="G3885"/>
  <c r="E3888" s="1"/>
  <c r="G3888" s="1"/>
  <c r="G3889" s="1"/>
  <c r="G3978"/>
  <c r="G2677"/>
  <c r="G2679" s="1"/>
  <c r="G2680" s="1"/>
  <c r="G2740"/>
  <c r="G2971"/>
  <c r="E2974" s="1"/>
  <c r="G2974" s="1"/>
  <c r="G2975" s="1"/>
  <c r="G2982"/>
  <c r="G3001"/>
  <c r="E3004" s="1"/>
  <c r="G3004" s="1"/>
  <c r="G3005" s="1"/>
  <c r="G3032"/>
  <c r="E3035" s="1"/>
  <c r="G3035" s="1"/>
  <c r="G3036" s="1"/>
  <c r="G3231"/>
  <c r="E3234" s="1"/>
  <c r="G3234" s="1"/>
  <c r="G3235" s="1"/>
  <c r="G3244"/>
  <c r="G3276"/>
  <c r="G3831"/>
  <c r="E3834" s="1"/>
  <c r="G3834" s="1"/>
  <c r="G3835" s="1"/>
  <c r="G2777"/>
  <c r="E2780" s="1"/>
  <c r="G2780" s="1"/>
  <c r="G2781" s="1"/>
  <c r="G2829"/>
  <c r="G2899"/>
  <c r="G3099"/>
  <c r="G3132"/>
  <c r="G3360"/>
  <c r="G3463"/>
  <c r="G3465" s="1"/>
  <c r="G3466" s="1"/>
  <c r="G3535"/>
  <c r="G3568"/>
  <c r="G3640"/>
  <c r="G3673"/>
  <c r="G3745"/>
  <c r="G3778"/>
  <c r="G3938"/>
  <c r="E3941" s="1"/>
  <c r="G3941" s="1"/>
  <c r="G3942" s="1"/>
  <c r="G3944" s="1"/>
  <c r="G3686"/>
  <c r="G3687" s="1"/>
  <c r="G3689" s="1"/>
  <c r="G3905"/>
  <c r="G3907" s="1"/>
  <c r="G3908" s="1"/>
  <c r="E2644"/>
  <c r="G2644" s="1"/>
  <c r="G2645" s="1"/>
  <c r="G2712"/>
  <c r="E2715" s="1"/>
  <c r="G2715" s="1"/>
  <c r="G2716" s="1"/>
  <c r="G2742" s="1"/>
  <c r="G3945"/>
  <c r="G3947" s="1"/>
  <c r="G3979"/>
  <c r="G3981" s="1"/>
  <c r="G2796"/>
  <c r="G2805"/>
  <c r="E2808" s="1"/>
  <c r="G2808" s="1"/>
  <c r="G2809" s="1"/>
  <c r="G2820" s="1"/>
  <c r="G2821" s="1"/>
  <c r="G2836"/>
  <c r="E2839" s="1"/>
  <c r="G2839" s="1"/>
  <c r="G2840" s="1"/>
  <c r="G2842" s="1"/>
  <c r="G2843" s="1"/>
  <c r="G2845" s="1"/>
  <c r="G3016"/>
  <c r="G3017" s="1"/>
  <c r="G3038"/>
  <c r="G3039" s="1"/>
  <c r="G3041" s="1"/>
  <c r="G3078"/>
  <c r="E3081" s="1"/>
  <c r="G3081" s="1"/>
  <c r="G3082" s="1"/>
  <c r="G3089"/>
  <c r="G3108"/>
  <c r="E3111" s="1"/>
  <c r="G3111" s="1"/>
  <c r="G3112" s="1"/>
  <c r="G3123" s="1"/>
  <c r="G3124" s="1"/>
  <c r="G3139"/>
  <c r="E3142" s="1"/>
  <c r="G3142" s="1"/>
  <c r="G3143" s="1"/>
  <c r="G3278"/>
  <c r="G3279" s="1"/>
  <c r="G3291" s="1"/>
  <c r="G3371"/>
  <c r="E3374" s="1"/>
  <c r="G3374" s="1"/>
  <c r="G3375" s="1"/>
  <c r="G3383"/>
  <c r="G3453"/>
  <c r="E3456" s="1"/>
  <c r="G3456" s="1"/>
  <c r="G3457" s="1"/>
  <c r="G3470" s="1"/>
  <c r="G3514"/>
  <c r="E3517" s="1"/>
  <c r="G3517" s="1"/>
  <c r="G3518" s="1"/>
  <c r="G3525"/>
  <c r="G3544"/>
  <c r="E3547" s="1"/>
  <c r="G3547" s="1"/>
  <c r="G3548" s="1"/>
  <c r="G3575"/>
  <c r="E3578" s="1"/>
  <c r="G3578" s="1"/>
  <c r="G3579" s="1"/>
  <c r="G3581" s="1"/>
  <c r="G3582" s="1"/>
  <c r="G3584" s="1"/>
  <c r="G3754"/>
  <c r="E3757" s="1"/>
  <c r="G3757" s="1"/>
  <c r="G3758" s="1"/>
  <c r="G3785"/>
  <c r="E3788" s="1"/>
  <c r="G3788" s="1"/>
  <c r="G3789" s="1"/>
  <c r="G3791" s="1"/>
  <c r="G3792" s="1"/>
  <c r="G3794" s="1"/>
  <c r="G3842"/>
  <c r="G3898"/>
  <c r="G3910" s="1"/>
  <c r="G2923"/>
  <c r="G2924" s="1"/>
  <c r="G2936" s="1"/>
  <c r="G3559"/>
  <c r="G3560" s="1"/>
  <c r="G3664"/>
  <c r="G3665" s="1"/>
  <c r="G3769"/>
  <c r="G3770" s="1"/>
  <c r="G3691" l="1"/>
  <c r="G3692" s="1"/>
  <c r="G3694" s="1"/>
  <c r="G3145"/>
  <c r="G3146" s="1"/>
  <c r="G3148" s="1"/>
  <c r="G3385"/>
  <c r="G3386" s="1"/>
  <c r="G3388" s="1"/>
  <c r="G2682"/>
  <c r="G2937"/>
  <c r="G2939" s="1"/>
  <c r="G3948"/>
  <c r="G3949" s="1"/>
  <c r="G3471"/>
  <c r="G3473" s="1"/>
  <c r="G3982"/>
  <c r="G3983" s="1"/>
  <c r="G2683"/>
  <c r="G2685" s="1"/>
  <c r="G3292"/>
  <c r="G3294" s="1"/>
  <c r="G3425"/>
  <c r="G3427" s="1"/>
  <c r="G2743"/>
  <c r="G2745" s="1"/>
  <c r="G3796"/>
  <c r="G3586"/>
  <c r="G3150"/>
  <c r="G3043"/>
  <c r="G3911"/>
  <c r="G3913" s="1"/>
  <c r="G3843"/>
  <c r="G3845" s="1"/>
  <c r="G2847"/>
  <c r="G3389" l="1"/>
  <c r="G3390" s="1"/>
  <c r="G3295"/>
  <c r="G3296" s="1"/>
  <c r="G3950"/>
  <c r="G3951" s="1"/>
  <c r="G3914"/>
  <c r="G3915" s="1"/>
  <c r="G3984"/>
  <c r="G3985" s="1"/>
  <c r="G2940"/>
  <c r="G2941" s="1"/>
  <c r="G3695"/>
  <c r="G3696" s="1"/>
  <c r="G3044"/>
  <c r="G3046" s="1"/>
  <c r="G3587"/>
  <c r="G3589" s="1"/>
  <c r="G3428"/>
  <c r="G3429" s="1"/>
  <c r="G2848"/>
  <c r="G2850" s="1"/>
  <c r="G3151"/>
  <c r="G3153" s="1"/>
  <c r="G3797"/>
  <c r="G3799" s="1"/>
  <c r="G3846"/>
  <c r="G3847" s="1"/>
  <c r="G2746"/>
  <c r="G2747" s="1"/>
  <c r="G2686"/>
  <c r="G2687" s="1"/>
  <c r="G3474"/>
  <c r="G3475" s="1"/>
  <c r="G3986" l="1"/>
  <c r="G3987" s="1"/>
  <c r="G3988" s="1"/>
  <c r="G3391"/>
  <c r="G3392" s="1"/>
  <c r="G3154"/>
  <c r="G3155" s="1"/>
  <c r="G3590"/>
  <c r="G3591" s="1"/>
  <c r="G3952"/>
  <c r="G3953" s="1"/>
  <c r="G3954" s="1"/>
  <c r="G3800"/>
  <c r="G3801" s="1"/>
  <c r="G2851"/>
  <c r="G2852" s="1"/>
  <c r="G2942"/>
  <c r="G2943" s="1"/>
  <c r="G3916"/>
  <c r="G3917" s="1"/>
  <c r="G3297"/>
  <c r="G3298" s="1"/>
  <c r="G3476"/>
  <c r="G3477" s="1"/>
  <c r="G2688"/>
  <c r="G2689" s="1"/>
  <c r="G3848"/>
  <c r="G3849" s="1"/>
  <c r="G2748"/>
  <c r="G2749" s="1"/>
  <c r="G3430"/>
  <c r="G3431" s="1"/>
  <c r="G3047"/>
  <c r="G3048" s="1"/>
  <c r="G3697"/>
  <c r="G3698" s="1"/>
  <c r="G2944" l="1"/>
  <c r="G2945" s="1"/>
  <c r="G2946" s="1"/>
  <c r="G3802"/>
  <c r="G3803" s="1"/>
  <c r="G3592"/>
  <c r="G3593" s="1"/>
  <c r="G3393"/>
  <c r="G3394" s="1"/>
  <c r="G3395" s="1"/>
  <c r="G3918"/>
  <c r="G3919" s="1"/>
  <c r="G3920" s="1"/>
  <c r="G2853"/>
  <c r="G2854" s="1"/>
  <c r="G3156"/>
  <c r="G3157" s="1"/>
  <c r="G3299"/>
  <c r="G3300" s="1"/>
  <c r="G3301" s="1"/>
  <c r="G3699"/>
  <c r="G3700" s="1"/>
  <c r="G3701" s="1"/>
  <c r="G3432"/>
  <c r="G3433" s="1"/>
  <c r="G3434" s="1"/>
  <c r="G2750"/>
  <c r="G2751" s="1"/>
  <c r="G2752" s="1"/>
  <c r="G3850"/>
  <c r="G3851" s="1"/>
  <c r="G3852" s="1"/>
  <c r="G2690"/>
  <c r="G2691" s="1"/>
  <c r="G2692" s="1"/>
  <c r="G3478"/>
  <c r="G3479" s="1"/>
  <c r="G3480" s="1"/>
  <c r="G3049"/>
  <c r="G3050" s="1"/>
  <c r="G3158" l="1"/>
  <c r="G3159" s="1"/>
  <c r="G3160" s="1"/>
  <c r="G3594"/>
  <c r="G3595" s="1"/>
  <c r="G3596" s="1"/>
  <c r="G2855"/>
  <c r="G2856" s="1"/>
  <c r="G2857" s="1"/>
  <c r="G3804"/>
  <c r="G3805" s="1"/>
  <c r="G3806" s="1"/>
  <c r="G3051"/>
  <c r="G3052" s="1"/>
  <c r="G3053" s="1"/>
  <c r="I311" i="15" l="1"/>
  <c r="I310"/>
  <c r="I305"/>
  <c r="I303"/>
  <c r="I298"/>
  <c r="I292"/>
  <c r="I258"/>
  <c r="I140"/>
  <c r="I134"/>
  <c r="D59"/>
  <c r="I488"/>
  <c r="I487"/>
  <c r="I485"/>
  <c r="I480"/>
  <c r="I478"/>
  <c r="I477"/>
  <c r="I476"/>
  <c r="I470"/>
  <c r="I468"/>
  <c r="I466"/>
  <c r="I461"/>
  <c r="I434"/>
  <c r="I427"/>
  <c r="I422"/>
  <c r="I421"/>
  <c r="I420"/>
  <c r="I419"/>
  <c r="I412"/>
  <c r="I407"/>
  <c r="G2595" i="2"/>
  <c r="G2596" s="1"/>
  <c r="G2591"/>
  <c r="G2590"/>
  <c r="G2589"/>
  <c r="G2587"/>
  <c r="G2600"/>
  <c r="G2604"/>
  <c r="G2564"/>
  <c r="G2555"/>
  <c r="G2559" s="1"/>
  <c r="G2548"/>
  <c r="G2549" s="1"/>
  <c r="F2354"/>
  <c r="G2354" s="1"/>
  <c r="G2356" s="1"/>
  <c r="F2345"/>
  <c r="G2345" s="1"/>
  <c r="G2347" s="1"/>
  <c r="E2350" s="1"/>
  <c r="G2350" s="1"/>
  <c r="G2351" s="1"/>
  <c r="G2340"/>
  <c r="G2339"/>
  <c r="G2338"/>
  <c r="G2337"/>
  <c r="G2336"/>
  <c r="G2206"/>
  <c r="G2592" l="1"/>
  <c r="G2341"/>
  <c r="I492" i="15"/>
  <c r="I437"/>
  <c r="G2606" i="2"/>
  <c r="G2566"/>
  <c r="G2358"/>
  <c r="G2607" l="1"/>
  <c r="G2609" s="1"/>
  <c r="G2567"/>
  <c r="G2569" s="1"/>
  <c r="G2359"/>
  <c r="G2361" s="1"/>
  <c r="G2610" l="1"/>
  <c r="G2611" s="1"/>
  <c r="G2570"/>
  <c r="G2571" s="1"/>
  <c r="G2362"/>
  <c r="G2363" s="1"/>
  <c r="G2612" l="1"/>
  <c r="G2613" s="1"/>
  <c r="G2572"/>
  <c r="G2573" s="1"/>
  <c r="G2364"/>
  <c r="G2365" s="1"/>
  <c r="G2614" l="1"/>
  <c r="G2615" s="1"/>
  <c r="G2616" s="1"/>
  <c r="G2574"/>
  <c r="G2575" s="1"/>
  <c r="G2576" s="1"/>
  <c r="G2366"/>
  <c r="G2367" s="1"/>
  <c r="G2368" s="1"/>
  <c r="F2082" l="1"/>
  <c r="G2082" s="1"/>
  <c r="G2084" s="1"/>
  <c r="F2073"/>
  <c r="G2073" s="1"/>
  <c r="G2075" s="1"/>
  <c r="E2078" s="1"/>
  <c r="G2078" s="1"/>
  <c r="G2079" s="1"/>
  <c r="G2068"/>
  <c r="G2067"/>
  <c r="G2066"/>
  <c r="G2065"/>
  <c r="G2064"/>
  <c r="F1994"/>
  <c r="G1994" s="1"/>
  <c r="G1996" s="1"/>
  <c r="F1985"/>
  <c r="G1985" s="1"/>
  <c r="G1987" s="1"/>
  <c r="E1990" s="1"/>
  <c r="G1990" s="1"/>
  <c r="G1991" s="1"/>
  <c r="G1980"/>
  <c r="G1979"/>
  <c r="G1978"/>
  <c r="G1977"/>
  <c r="G1976"/>
  <c r="F184"/>
  <c r="G184" s="1"/>
  <c r="F181"/>
  <c r="G181" s="1"/>
  <c r="F179"/>
  <c r="G179" s="1"/>
  <c r="F177"/>
  <c r="G177" s="1"/>
  <c r="F175"/>
  <c r="G175" s="1"/>
  <c r="G167"/>
  <c r="G166"/>
  <c r="G165"/>
  <c r="G164"/>
  <c r="G160"/>
  <c r="G159"/>
  <c r="G158"/>
  <c r="G157"/>
  <c r="G156"/>
  <c r="G155"/>
  <c r="F148"/>
  <c r="G148" s="1"/>
  <c r="F146"/>
  <c r="G146" s="1"/>
  <c r="F144"/>
  <c r="G144" s="1"/>
  <c r="F138"/>
  <c r="G138" s="1"/>
  <c r="F136"/>
  <c r="G136" s="1"/>
  <c r="F134"/>
  <c r="G134" s="1"/>
  <c r="G215"/>
  <c r="G216" s="1"/>
  <c r="F218"/>
  <c r="G218" s="1"/>
  <c r="F220"/>
  <c r="G220" s="1"/>
  <c r="F222"/>
  <c r="G222" s="1"/>
  <c r="F224"/>
  <c r="G224" s="1"/>
  <c r="F226"/>
  <c r="G226" s="1"/>
  <c r="F228"/>
  <c r="G228" s="1"/>
  <c r="G234"/>
  <c r="F236"/>
  <c r="G236" s="1"/>
  <c r="G263"/>
  <c r="G264" s="1"/>
  <c r="F266"/>
  <c r="G266" s="1"/>
  <c r="F268"/>
  <c r="G268" s="1"/>
  <c r="F270"/>
  <c r="G270" s="1"/>
  <c r="F272"/>
  <c r="G272" s="1"/>
  <c r="G278"/>
  <c r="F280"/>
  <c r="G280" s="1"/>
  <c r="G230" l="1"/>
  <c r="G282"/>
  <c r="G140"/>
  <c r="G141" s="1"/>
  <c r="G161"/>
  <c r="G168"/>
  <c r="E171" s="1"/>
  <c r="G171" s="1"/>
  <c r="G172" s="1"/>
  <c r="G188" s="1"/>
  <c r="G189" s="1"/>
  <c r="G191" s="1"/>
  <c r="G186"/>
  <c r="G238"/>
  <c r="G240" s="1"/>
  <c r="G274"/>
  <c r="G284" s="1"/>
  <c r="G285" s="1"/>
  <c r="G2069"/>
  <c r="G2087" s="1"/>
  <c r="G150"/>
  <c r="G151" s="1"/>
  <c r="G1981"/>
  <c r="G1998" s="1"/>
  <c r="G2224"/>
  <c r="G241" l="1"/>
  <c r="G243" s="1"/>
  <c r="G2225"/>
  <c r="G2227" s="1"/>
  <c r="G2088"/>
  <c r="G2090" s="1"/>
  <c r="G1999"/>
  <c r="G2001" s="1"/>
  <c r="G192"/>
  <c r="G194" s="1"/>
  <c r="H333" i="15"/>
  <c r="H277"/>
  <c r="H222"/>
  <c r="H166"/>
  <c r="H111"/>
  <c r="H59"/>
  <c r="I364"/>
  <c r="G244" i="2" l="1"/>
  <c r="G245" s="1"/>
  <c r="G2228"/>
  <c r="G2229" s="1"/>
  <c r="G2091"/>
  <c r="G2092" s="1"/>
  <c r="G2002"/>
  <c r="G2003" s="1"/>
  <c r="G195"/>
  <c r="G196" s="1"/>
  <c r="G246" l="1"/>
  <c r="G247" s="1"/>
  <c r="G2230"/>
  <c r="G2231" s="1"/>
  <c r="G2093"/>
  <c r="G2094" s="1"/>
  <c r="G2004"/>
  <c r="G2005" s="1"/>
  <c r="G197"/>
  <c r="G198" s="1"/>
  <c r="I368" i="15"/>
  <c r="F2522" i="2"/>
  <c r="G2522" s="1"/>
  <c r="G2524" s="1"/>
  <c r="F2513"/>
  <c r="G2513" s="1"/>
  <c r="G2515" s="1"/>
  <c r="E2518" s="1"/>
  <c r="G2518" s="1"/>
  <c r="G2519" s="1"/>
  <c r="G2508"/>
  <c r="G2509" s="1"/>
  <c r="F2481"/>
  <c r="G2481" s="1"/>
  <c r="G2483" s="1"/>
  <c r="F2472"/>
  <c r="G2472" s="1"/>
  <c r="G2474" s="1"/>
  <c r="E2477" s="1"/>
  <c r="G2477" s="1"/>
  <c r="G2478" s="1"/>
  <c r="G2467"/>
  <c r="G2468" s="1"/>
  <c r="F2440"/>
  <c r="G2440" s="1"/>
  <c r="G2442" s="1"/>
  <c r="F2431"/>
  <c r="G2431" s="1"/>
  <c r="G2433" s="1"/>
  <c r="E2436" s="1"/>
  <c r="G2436" s="1"/>
  <c r="G2437" s="1"/>
  <c r="G2426"/>
  <c r="G2427" s="1"/>
  <c r="F2400"/>
  <c r="G2400" s="1"/>
  <c r="G2402" s="1"/>
  <c r="F2391"/>
  <c r="G2391" s="1"/>
  <c r="G2393" s="1"/>
  <c r="E2396" s="1"/>
  <c r="G2396" s="1"/>
  <c r="G2397" s="1"/>
  <c r="G2386"/>
  <c r="G2385"/>
  <c r="G2384"/>
  <c r="G2383"/>
  <c r="G2382"/>
  <c r="F2310"/>
  <c r="G2310" s="1"/>
  <c r="G2312" s="1"/>
  <c r="F2301"/>
  <c r="G2301" s="1"/>
  <c r="G2303" s="1"/>
  <c r="E2306" s="1"/>
  <c r="G2306" s="1"/>
  <c r="G2307" s="1"/>
  <c r="G2296"/>
  <c r="G2295"/>
  <c r="G2294"/>
  <c r="G2293"/>
  <c r="G2292"/>
  <c r="F2265"/>
  <c r="G2265" s="1"/>
  <c r="G2267" s="1"/>
  <c r="F2256"/>
  <c r="G2256" s="1"/>
  <c r="G2258" s="1"/>
  <c r="E2261" s="1"/>
  <c r="G2261" s="1"/>
  <c r="G2262" s="1"/>
  <c r="G2251"/>
  <c r="G2250"/>
  <c r="G2249"/>
  <c r="G2248"/>
  <c r="G2247"/>
  <c r="G248" l="1"/>
  <c r="G249" s="1"/>
  <c r="G250" s="1"/>
  <c r="G2232"/>
  <c r="G2233" s="1"/>
  <c r="G2234" s="1"/>
  <c r="G2095"/>
  <c r="G2096" s="1"/>
  <c r="G2097" s="1"/>
  <c r="G2006"/>
  <c r="G2007" s="1"/>
  <c r="G2008" s="1"/>
  <c r="G199"/>
  <c r="G200" s="1"/>
  <c r="G201" s="1"/>
  <c r="G2297"/>
  <c r="G2314" s="1"/>
  <c r="G2252"/>
  <c r="G2387"/>
  <c r="G2269"/>
  <c r="G2404"/>
  <c r="G2444"/>
  <c r="G2526"/>
  <c r="G2485"/>
  <c r="G2315" l="1"/>
  <c r="G2317" s="1"/>
  <c r="G2445"/>
  <c r="G2447" s="1"/>
  <c r="G2270"/>
  <c r="G2272" s="1"/>
  <c r="G2486"/>
  <c r="G2488" s="1"/>
  <c r="G2527"/>
  <c r="G2529" s="1"/>
  <c r="G2405"/>
  <c r="G2407" s="1"/>
  <c r="G2530" l="1"/>
  <c r="G2531" s="1"/>
  <c r="G2318"/>
  <c r="G2319" s="1"/>
  <c r="G2448"/>
  <c r="G2449" s="1"/>
  <c r="G2408"/>
  <c r="G2409" s="1"/>
  <c r="G2489"/>
  <c r="G2490" s="1"/>
  <c r="G2273"/>
  <c r="G2274" s="1"/>
  <c r="G2450" l="1"/>
  <c r="G2451" s="1"/>
  <c r="G2532"/>
  <c r="G2533" s="1"/>
  <c r="G2320"/>
  <c r="G2321" s="1"/>
  <c r="G2275"/>
  <c r="G2276" s="1"/>
  <c r="G2491"/>
  <c r="G2492" s="1"/>
  <c r="G2410"/>
  <c r="G2411" s="1"/>
  <c r="G2322" l="1"/>
  <c r="G2323" s="1"/>
  <c r="G2324" s="1"/>
  <c r="G2452"/>
  <c r="G2453" s="1"/>
  <c r="G2454" s="1"/>
  <c r="G2534"/>
  <c r="G2535" s="1"/>
  <c r="G2536" s="1"/>
  <c r="G2412"/>
  <c r="G2413" s="1"/>
  <c r="G2414" s="1"/>
  <c r="G2493"/>
  <c r="G2494" s="1"/>
  <c r="G2495" s="1"/>
  <c r="G2277"/>
  <c r="G2278" s="1"/>
  <c r="G2279" s="1"/>
  <c r="I356" i="15" l="1"/>
  <c r="I350"/>
  <c r="I362"/>
  <c r="I359"/>
  <c r="I353"/>
  <c r="I349"/>
  <c r="I348"/>
  <c r="I382" l="1"/>
  <c r="I289"/>
  <c r="I250"/>
  <c r="I247"/>
  <c r="I241"/>
  <c r="I238"/>
  <c r="I207"/>
  <c r="I203"/>
  <c r="I198"/>
  <c r="I192"/>
  <c r="I189"/>
  <c r="I184"/>
  <c r="I181"/>
  <c r="I127"/>
  <c r="C101"/>
  <c r="C156" s="1"/>
  <c r="C212" s="1"/>
  <c r="C267" s="1"/>
  <c r="C323" s="1"/>
  <c r="C382" s="1"/>
  <c r="C437" s="1"/>
  <c r="C492" s="1"/>
  <c r="I99"/>
  <c r="I98"/>
  <c r="I92"/>
  <c r="I87"/>
  <c r="I86"/>
  <c r="I85"/>
  <c r="I79"/>
  <c r="I73"/>
  <c r="D111"/>
  <c r="D166" s="1"/>
  <c r="D222" s="1"/>
  <c r="D277" s="1"/>
  <c r="D333" s="1"/>
  <c r="D392" s="1"/>
  <c r="D447" s="1"/>
  <c r="I45"/>
  <c r="I41"/>
  <c r="I39"/>
  <c r="I37"/>
  <c r="I32"/>
  <c r="I30"/>
  <c r="I24"/>
  <c r="I23"/>
  <c r="A23"/>
  <c r="I16"/>
  <c r="I101" l="1"/>
  <c r="I267"/>
  <c r="I323"/>
  <c r="I212"/>
  <c r="I156"/>
  <c r="I49"/>
  <c r="I50" l="1"/>
  <c r="I102" s="1"/>
  <c r="I157" s="1"/>
  <c r="I213" s="1"/>
  <c r="I268" s="1"/>
  <c r="I324" s="1"/>
  <c r="I383" s="1"/>
  <c r="I438" s="1"/>
  <c r="I493"/>
  <c r="I495" l="1"/>
  <c r="I496"/>
  <c r="I497" s="1"/>
  <c r="F1771" i="2"/>
  <c r="G1771" s="1"/>
  <c r="G1773" s="1"/>
  <c r="F1762"/>
  <c r="G1762" s="1"/>
  <c r="G1764" s="1"/>
  <c r="E1767" s="1"/>
  <c r="G1767" s="1"/>
  <c r="G1768" s="1"/>
  <c r="G1758"/>
  <c r="G1757"/>
  <c r="G1756"/>
  <c r="G2176"/>
  <c r="G2155"/>
  <c r="F2127"/>
  <c r="G2127" s="1"/>
  <c r="G2129" s="1"/>
  <c r="F2118"/>
  <c r="G2118" s="1"/>
  <c r="G2120" s="1"/>
  <c r="E2123" s="1"/>
  <c r="G2123" s="1"/>
  <c r="G2124" s="1"/>
  <c r="G2113"/>
  <c r="G2112"/>
  <c r="G2111"/>
  <c r="G2110"/>
  <c r="G2109"/>
  <c r="F2039"/>
  <c r="G2039" s="1"/>
  <c r="G2041" s="1"/>
  <c r="F2030"/>
  <c r="G2030" s="1"/>
  <c r="G2032" s="1"/>
  <c r="E2035" s="1"/>
  <c r="G2035" s="1"/>
  <c r="G2036" s="1"/>
  <c r="G2025"/>
  <c r="G2024"/>
  <c r="G2023"/>
  <c r="G2022"/>
  <c r="G2021"/>
  <c r="F1949"/>
  <c r="G1949" s="1"/>
  <c r="G1951" s="1"/>
  <c r="F1940"/>
  <c r="G1940" s="1"/>
  <c r="G1942" s="1"/>
  <c r="E1945" s="1"/>
  <c r="G1945" s="1"/>
  <c r="G1946" s="1"/>
  <c r="G1935"/>
  <c r="G1934"/>
  <c r="G1933"/>
  <c r="G1932"/>
  <c r="G1931"/>
  <c r="F1903"/>
  <c r="G1903" s="1"/>
  <c r="G1905" s="1"/>
  <c r="F1894"/>
  <c r="G1894" s="1"/>
  <c r="G1896" s="1"/>
  <c r="E1899" s="1"/>
  <c r="G1899" s="1"/>
  <c r="G1900" s="1"/>
  <c r="G1890"/>
  <c r="G1889"/>
  <c r="G1888"/>
  <c r="G1887"/>
  <c r="G1886"/>
  <c r="F1858"/>
  <c r="G1858" s="1"/>
  <c r="G1860" s="1"/>
  <c r="F1849"/>
  <c r="G1849" s="1"/>
  <c r="G1851" s="1"/>
  <c r="E1854" s="1"/>
  <c r="G1854" s="1"/>
  <c r="G1855" s="1"/>
  <c r="G1845"/>
  <c r="G1844"/>
  <c r="G1843"/>
  <c r="G1842"/>
  <c r="G1841"/>
  <c r="F1813"/>
  <c r="G1813" s="1"/>
  <c r="G1815" s="1"/>
  <c r="F1804"/>
  <c r="G1804" s="1"/>
  <c r="G1806" s="1"/>
  <c r="E1809" s="1"/>
  <c r="G1809" s="1"/>
  <c r="G1810" s="1"/>
  <c r="G1800"/>
  <c r="G1799"/>
  <c r="G1798"/>
  <c r="F1729"/>
  <c r="G1729" s="1"/>
  <c r="F1727"/>
  <c r="G1727" s="1"/>
  <c r="F1718"/>
  <c r="G1718" s="1"/>
  <c r="F1716"/>
  <c r="G1716" s="1"/>
  <c r="G1712"/>
  <c r="G1711"/>
  <c r="F1684"/>
  <c r="G1684" s="1"/>
  <c r="F1682"/>
  <c r="G1682" s="1"/>
  <c r="F1673"/>
  <c r="G1673" s="1"/>
  <c r="F1671"/>
  <c r="G1671" s="1"/>
  <c r="G1667"/>
  <c r="G1666"/>
  <c r="G1639"/>
  <c r="G1638"/>
  <c r="G1613"/>
  <c r="G1612"/>
  <c r="F1585"/>
  <c r="G1585" s="1"/>
  <c r="F1583"/>
  <c r="G1583" s="1"/>
  <c r="F1578"/>
  <c r="G1578" s="1"/>
  <c r="F1576"/>
  <c r="G1576" s="1"/>
  <c r="G1572"/>
  <c r="G1571"/>
  <c r="F1541"/>
  <c r="G1541" s="1"/>
  <c r="F1539"/>
  <c r="G1539" s="1"/>
  <c r="F1537"/>
  <c r="G1537" s="1"/>
  <c r="F1530"/>
  <c r="G1530" s="1"/>
  <c r="F1528"/>
  <c r="G1528" s="1"/>
  <c r="F1526"/>
  <c r="G1526" s="1"/>
  <c r="F1524"/>
  <c r="G1524" s="1"/>
  <c r="F1522"/>
  <c r="G1522" s="1"/>
  <c r="F1520"/>
  <c r="G1520" s="1"/>
  <c r="F1511"/>
  <c r="G1511" s="1"/>
  <c r="F1509"/>
  <c r="G1509" s="1"/>
  <c r="G1505"/>
  <c r="G1504"/>
  <c r="F1478"/>
  <c r="G1478" s="1"/>
  <c r="F1476"/>
  <c r="G1476" s="1"/>
  <c r="F1474"/>
  <c r="G1474" s="1"/>
  <c r="F1472"/>
  <c r="G1472" s="1"/>
  <c r="G1469"/>
  <c r="G1468"/>
  <c r="F1439"/>
  <c r="G1439" s="1"/>
  <c r="F1437"/>
  <c r="G1437" s="1"/>
  <c r="F1435"/>
  <c r="G1435" s="1"/>
  <c r="F1433"/>
  <c r="G1433" s="1"/>
  <c r="G1429"/>
  <c r="G1430" s="1"/>
  <c r="F1403"/>
  <c r="G1403" s="1"/>
  <c r="F1401"/>
  <c r="G1401" s="1"/>
  <c r="F1399"/>
  <c r="G1399" s="1"/>
  <c r="F1397"/>
  <c r="G1397" s="1"/>
  <c r="G1394"/>
  <c r="G1393"/>
  <c r="G1392"/>
  <c r="F1357"/>
  <c r="G1357" s="1"/>
  <c r="F1355"/>
  <c r="G1355" s="1"/>
  <c r="G1351"/>
  <c r="G1350"/>
  <c r="F1341"/>
  <c r="G1341" s="1"/>
  <c r="F1339"/>
  <c r="G1339" s="1"/>
  <c r="F1337"/>
  <c r="G1337" s="1"/>
  <c r="F1328"/>
  <c r="G1328" s="1"/>
  <c r="F1326"/>
  <c r="G1326" s="1"/>
  <c r="F1324"/>
  <c r="G1324" s="1"/>
  <c r="G1320"/>
  <c r="G1319"/>
  <c r="G1318"/>
  <c r="G1317"/>
  <c r="F1305"/>
  <c r="G1305" s="1"/>
  <c r="F1303"/>
  <c r="G1303" s="1"/>
  <c r="G1299"/>
  <c r="G1300" s="1"/>
  <c r="G1298"/>
  <c r="F1262"/>
  <c r="G1262" s="1"/>
  <c r="F1260"/>
  <c r="G1260" s="1"/>
  <c r="G1256"/>
  <c r="G1255"/>
  <c r="F1246"/>
  <c r="G1246" s="1"/>
  <c r="F1244"/>
  <c r="G1244" s="1"/>
  <c r="F1242"/>
  <c r="G1242" s="1"/>
  <c r="F1233"/>
  <c r="G1233" s="1"/>
  <c r="F1231"/>
  <c r="G1231" s="1"/>
  <c r="F1229"/>
  <c r="G1229" s="1"/>
  <c r="G1225"/>
  <c r="G1224"/>
  <c r="G1223"/>
  <c r="G1222"/>
  <c r="F1210"/>
  <c r="G1210" s="1"/>
  <c r="F1208"/>
  <c r="G1208" s="1"/>
  <c r="G1204"/>
  <c r="G1205" s="1"/>
  <c r="F1168"/>
  <c r="G1168" s="1"/>
  <c r="F1166"/>
  <c r="G1166" s="1"/>
  <c r="G1162"/>
  <c r="G1161"/>
  <c r="F1152"/>
  <c r="G1152" s="1"/>
  <c r="F1150"/>
  <c r="G1150" s="1"/>
  <c r="F1148"/>
  <c r="G1148" s="1"/>
  <c r="F1139"/>
  <c r="G1139" s="1"/>
  <c r="F1137"/>
  <c r="G1137" s="1"/>
  <c r="F1135"/>
  <c r="G1135" s="1"/>
  <c r="G1131"/>
  <c r="G1130"/>
  <c r="G1129"/>
  <c r="G1128"/>
  <c r="F1116"/>
  <c r="G1116" s="1"/>
  <c r="F1114"/>
  <c r="G1114" s="1"/>
  <c r="G1110"/>
  <c r="G1111" s="1"/>
  <c r="G1080"/>
  <c r="F1078"/>
  <c r="G1078" s="1"/>
  <c r="F1076"/>
  <c r="G1076" s="1"/>
  <c r="F1074"/>
  <c r="G1074" s="1"/>
  <c r="F1072"/>
  <c r="G1072" s="1"/>
  <c r="G1068"/>
  <c r="G1067"/>
  <c r="G1066"/>
  <c r="F1053"/>
  <c r="G1053" s="1"/>
  <c r="F1051"/>
  <c r="G1051" s="1"/>
  <c r="G1047"/>
  <c r="G1046"/>
  <c r="G1045"/>
  <c r="F1038"/>
  <c r="G1038" s="1"/>
  <c r="F1036"/>
  <c r="G1036" s="1"/>
  <c r="F1034"/>
  <c r="G1034" s="1"/>
  <c r="F1025"/>
  <c r="G1025" s="1"/>
  <c r="F1023"/>
  <c r="G1023" s="1"/>
  <c r="G1020"/>
  <c r="G1021" s="1"/>
  <c r="G990"/>
  <c r="F988"/>
  <c r="G988" s="1"/>
  <c r="F986"/>
  <c r="G986" s="1"/>
  <c r="F984"/>
  <c r="G984" s="1"/>
  <c r="F982"/>
  <c r="G982" s="1"/>
  <c r="G978"/>
  <c r="G977"/>
  <c r="G976"/>
  <c r="F963"/>
  <c r="G963" s="1"/>
  <c r="F961"/>
  <c r="G961" s="1"/>
  <c r="G957"/>
  <c r="G956"/>
  <c r="G955"/>
  <c r="F948"/>
  <c r="G948" s="1"/>
  <c r="F946"/>
  <c r="G946" s="1"/>
  <c r="F944"/>
  <c r="G944" s="1"/>
  <c r="F935"/>
  <c r="G935" s="1"/>
  <c r="F933"/>
  <c r="G933" s="1"/>
  <c r="G930"/>
  <c r="G931" s="1"/>
  <c r="F900"/>
  <c r="G900" s="1"/>
  <c r="F898"/>
  <c r="G898" s="1"/>
  <c r="G895"/>
  <c r="G894"/>
  <c r="F859"/>
  <c r="G859" s="1"/>
  <c r="F857"/>
  <c r="G857" s="1"/>
  <c r="G853"/>
  <c r="G852"/>
  <c r="G851"/>
  <c r="G850"/>
  <c r="F841"/>
  <c r="G841" s="1"/>
  <c r="F839"/>
  <c r="G839" s="1"/>
  <c r="F837"/>
  <c r="G837" s="1"/>
  <c r="F828"/>
  <c r="G828" s="1"/>
  <c r="F826"/>
  <c r="G826" s="1"/>
  <c r="F824"/>
  <c r="G824" s="1"/>
  <c r="G820"/>
  <c r="G819"/>
  <c r="G818"/>
  <c r="G817"/>
  <c r="F809"/>
  <c r="G809" s="1"/>
  <c r="G811" s="1"/>
  <c r="F800"/>
  <c r="G800" s="1"/>
  <c r="F798"/>
  <c r="G798" s="1"/>
  <c r="G794"/>
  <c r="G795" s="1"/>
  <c r="F758"/>
  <c r="G758" s="1"/>
  <c r="F756"/>
  <c r="G756" s="1"/>
  <c r="G752"/>
  <c r="G751"/>
  <c r="G750"/>
  <c r="G749"/>
  <c r="F740"/>
  <c r="G740" s="1"/>
  <c r="F738"/>
  <c r="G738" s="1"/>
  <c r="F736"/>
  <c r="G736" s="1"/>
  <c r="F727"/>
  <c r="G727" s="1"/>
  <c r="F725"/>
  <c r="G725" s="1"/>
  <c r="F723"/>
  <c r="G723" s="1"/>
  <c r="G719"/>
  <c r="G718"/>
  <c r="G717"/>
  <c r="G716"/>
  <c r="F708"/>
  <c r="G708" s="1"/>
  <c r="G710" s="1"/>
  <c r="F699"/>
  <c r="G699" s="1"/>
  <c r="F697"/>
  <c r="G697" s="1"/>
  <c r="G693"/>
  <c r="G694" s="1"/>
  <c r="F657"/>
  <c r="G657" s="1"/>
  <c r="F655"/>
  <c r="G655" s="1"/>
  <c r="G651"/>
  <c r="G650"/>
  <c r="G649"/>
  <c r="G648"/>
  <c r="F639"/>
  <c r="G639" s="1"/>
  <c r="F637"/>
  <c r="G637" s="1"/>
  <c r="F635"/>
  <c r="G635" s="1"/>
  <c r="F626"/>
  <c r="G626" s="1"/>
  <c r="F624"/>
  <c r="G624" s="1"/>
  <c r="F622"/>
  <c r="G622" s="1"/>
  <c r="G618"/>
  <c r="G617"/>
  <c r="G616"/>
  <c r="G615"/>
  <c r="F607"/>
  <c r="G607" s="1"/>
  <c r="G609" s="1"/>
  <c r="F598"/>
  <c r="G598" s="1"/>
  <c r="F596"/>
  <c r="G596" s="1"/>
  <c r="G592"/>
  <c r="G593" s="1"/>
  <c r="F562"/>
  <c r="G562" s="1"/>
  <c r="G564" s="1"/>
  <c r="E566" s="1"/>
  <c r="G566" s="1"/>
  <c r="G567" s="1"/>
  <c r="F558"/>
  <c r="G558" s="1"/>
  <c r="F556"/>
  <c r="G556" s="1"/>
  <c r="F554"/>
  <c r="G554" s="1"/>
  <c r="F552"/>
  <c r="G552" s="1"/>
  <c r="F550"/>
  <c r="G550" s="1"/>
  <c r="G546"/>
  <c r="G545"/>
  <c r="G544"/>
  <c r="F514"/>
  <c r="G514" s="1"/>
  <c r="G516" s="1"/>
  <c r="F510"/>
  <c r="G510" s="1"/>
  <c r="F508"/>
  <c r="G508" s="1"/>
  <c r="F506"/>
  <c r="G506" s="1"/>
  <c r="G503"/>
  <c r="G504" s="1"/>
  <c r="F477"/>
  <c r="G477" s="1"/>
  <c r="F475"/>
  <c r="G475" s="1"/>
  <c r="F473"/>
  <c r="G473" s="1"/>
  <c r="F468"/>
  <c r="G468" s="1"/>
  <c r="F466"/>
  <c r="G466" s="1"/>
  <c r="F464"/>
  <c r="G464" s="1"/>
  <c r="F462"/>
  <c r="G462" s="1"/>
  <c r="G458"/>
  <c r="G459" s="1"/>
  <c r="F433"/>
  <c r="G433" s="1"/>
  <c r="G431"/>
  <c r="F425"/>
  <c r="G425" s="1"/>
  <c r="F423"/>
  <c r="G423" s="1"/>
  <c r="F421"/>
  <c r="G421" s="1"/>
  <c r="F419"/>
  <c r="G419" s="1"/>
  <c r="F417"/>
  <c r="G417" s="1"/>
  <c r="F415"/>
  <c r="G415" s="1"/>
  <c r="G412"/>
  <c r="G411"/>
  <c r="G410"/>
  <c r="F382"/>
  <c r="G382" s="1"/>
  <c r="G380"/>
  <c r="F374"/>
  <c r="G374" s="1"/>
  <c r="F372"/>
  <c r="G372" s="1"/>
  <c r="F370"/>
  <c r="G370" s="1"/>
  <c r="F368"/>
  <c r="G368" s="1"/>
  <c r="F366"/>
  <c r="G366" s="1"/>
  <c r="F364"/>
  <c r="G364" s="1"/>
  <c r="G361"/>
  <c r="G360"/>
  <c r="G359"/>
  <c r="F331"/>
  <c r="G331" s="1"/>
  <c r="G329"/>
  <c r="F323"/>
  <c r="G323" s="1"/>
  <c r="F321"/>
  <c r="G321" s="1"/>
  <c r="F319"/>
  <c r="G319" s="1"/>
  <c r="F317"/>
  <c r="G317" s="1"/>
  <c r="F315"/>
  <c r="G315" s="1"/>
  <c r="F313"/>
  <c r="G313" s="1"/>
  <c r="G310"/>
  <c r="G309"/>
  <c r="G308"/>
  <c r="F102"/>
  <c r="G102" s="1"/>
  <c r="F99"/>
  <c r="G99" s="1"/>
  <c r="F97"/>
  <c r="G97" s="1"/>
  <c r="F95"/>
  <c r="G95" s="1"/>
  <c r="F93"/>
  <c r="G93" s="1"/>
  <c r="G85"/>
  <c r="G84"/>
  <c r="G83"/>
  <c r="G82"/>
  <c r="G78"/>
  <c r="G77"/>
  <c r="G76"/>
  <c r="G75"/>
  <c r="G74"/>
  <c r="G73"/>
  <c r="F66"/>
  <c r="G66" s="1"/>
  <c r="F64"/>
  <c r="G64" s="1"/>
  <c r="F62"/>
  <c r="G62" s="1"/>
  <c r="F56"/>
  <c r="G56" s="1"/>
  <c r="F54"/>
  <c r="G54" s="1"/>
  <c r="F52"/>
  <c r="G52" s="1"/>
  <c r="F23"/>
  <c r="G23" s="1"/>
  <c r="F21"/>
  <c r="G21" s="1"/>
  <c r="F19"/>
  <c r="G19" s="1"/>
  <c r="B4"/>
  <c r="G861" l="1"/>
  <c r="E864" s="1"/>
  <c r="G864" s="1"/>
  <c r="G865" s="1"/>
  <c r="G896"/>
  <c r="G479"/>
  <c r="G1170"/>
  <c r="E1173" s="1"/>
  <c r="G1173" s="1"/>
  <c r="G1174" s="1"/>
  <c r="G362"/>
  <c r="G1846"/>
  <c r="G1862" s="1"/>
  <c r="G1863" s="1"/>
  <c r="G1865" s="1"/>
  <c r="G619"/>
  <c r="G742"/>
  <c r="G1580"/>
  <c r="G1141"/>
  <c r="E1144" s="1"/>
  <c r="G1144" s="1"/>
  <c r="G1145" s="1"/>
  <c r="G1154"/>
  <c r="G1352"/>
  <c r="G1470"/>
  <c r="G1668"/>
  <c r="G1713"/>
  <c r="G1801"/>
  <c r="G1817" s="1"/>
  <c r="G1818" s="1"/>
  <c r="G1936"/>
  <c r="G1953" s="1"/>
  <c r="G1759"/>
  <c r="G58"/>
  <c r="G59" s="1"/>
  <c r="G413"/>
  <c r="G427"/>
  <c r="G560"/>
  <c r="G641"/>
  <c r="G1441"/>
  <c r="G1444" s="1"/>
  <c r="G1445" s="1"/>
  <c r="G1513"/>
  <c r="E1516" s="1"/>
  <c r="G1516" s="1"/>
  <c r="G1517" s="1"/>
  <c r="G1543"/>
  <c r="G1545" s="1"/>
  <c r="G1546" s="1"/>
  <c r="G435"/>
  <c r="G512"/>
  <c r="G937"/>
  <c r="E940" s="1"/>
  <c r="G940" s="1"/>
  <c r="G941" s="1"/>
  <c r="G1040"/>
  <c r="G1055"/>
  <c r="E1058" s="1"/>
  <c r="G1058" s="1"/>
  <c r="G1059" s="1"/>
  <c r="G830"/>
  <c r="E833" s="1"/>
  <c r="G833" s="1"/>
  <c r="G834" s="1"/>
  <c r="G854"/>
  <c r="G867" s="1"/>
  <c r="G868" s="1"/>
  <c r="G870" s="1"/>
  <c r="G1395"/>
  <c r="G1480"/>
  <c r="G2114"/>
  <c r="G2132" s="1"/>
  <c r="G2160"/>
  <c r="G79"/>
  <c r="G86"/>
  <c r="E89" s="1"/>
  <c r="G89" s="1"/>
  <c r="G90" s="1"/>
  <c r="G547"/>
  <c r="G652"/>
  <c r="G659"/>
  <c r="E662" s="1"/>
  <c r="G662" s="1"/>
  <c r="G663" s="1"/>
  <c r="G753"/>
  <c r="G760"/>
  <c r="E763" s="1"/>
  <c r="G763" s="1"/>
  <c r="G764" s="1"/>
  <c r="G979"/>
  <c r="G1027"/>
  <c r="E1030" s="1"/>
  <c r="G1030" s="1"/>
  <c r="G1031" s="1"/>
  <c r="G1069"/>
  <c r="G1248"/>
  <c r="G1257"/>
  <c r="G1321"/>
  <c r="G1891"/>
  <c r="G1907" s="1"/>
  <c r="G1775"/>
  <c r="G1776" s="1"/>
  <c r="G1778" s="1"/>
  <c r="G600"/>
  <c r="E603" s="1"/>
  <c r="G603" s="1"/>
  <c r="G604" s="1"/>
  <c r="G1118"/>
  <c r="E1121" s="1"/>
  <c r="G1121" s="1"/>
  <c r="G1122" s="1"/>
  <c r="G1359"/>
  <c r="E1362" s="1"/>
  <c r="G1362" s="1"/>
  <c r="G1363" s="1"/>
  <c r="G1587"/>
  <c r="G1675"/>
  <c r="E1678" s="1"/>
  <c r="G1678" s="1"/>
  <c r="G1679" s="1"/>
  <c r="G1731"/>
  <c r="G68"/>
  <c r="G69" s="1"/>
  <c r="G720"/>
  <c r="G1614"/>
  <c r="G1616" s="1"/>
  <c r="G1617" s="1"/>
  <c r="G25"/>
  <c r="G27" s="1"/>
  <c r="G28" s="1"/>
  <c r="G30" s="1"/>
  <c r="G701"/>
  <c r="E704" s="1"/>
  <c r="G704" s="1"/>
  <c r="G705" s="1"/>
  <c r="G902"/>
  <c r="E904" s="1"/>
  <c r="G904" s="1"/>
  <c r="G905" s="1"/>
  <c r="G1307"/>
  <c r="E1310" s="1"/>
  <c r="G1310" s="1"/>
  <c r="G1311" s="1"/>
  <c r="G1506"/>
  <c r="G1640"/>
  <c r="G1642" s="1"/>
  <c r="G2026"/>
  <c r="G2043" s="1"/>
  <c r="G2044" s="1"/>
  <c r="G2046" s="1"/>
  <c r="E518"/>
  <c r="G518" s="1"/>
  <c r="G519" s="1"/>
  <c r="G104"/>
  <c r="G729"/>
  <c r="E732" s="1"/>
  <c r="G732" s="1"/>
  <c r="G733" s="1"/>
  <c r="G950"/>
  <c r="G992"/>
  <c r="G1082"/>
  <c r="G311"/>
  <c r="G325"/>
  <c r="G333"/>
  <c r="G376"/>
  <c r="G628"/>
  <c r="E631" s="1"/>
  <c r="G631" s="1"/>
  <c r="G632" s="1"/>
  <c r="G843"/>
  <c r="G1132"/>
  <c r="G1264"/>
  <c r="E1267" s="1"/>
  <c r="G1267" s="1"/>
  <c r="G1268" s="1"/>
  <c r="G1405"/>
  <c r="G802"/>
  <c r="E805" s="1"/>
  <c r="G805" s="1"/>
  <c r="G806" s="1"/>
  <c r="G1048"/>
  <c r="G384"/>
  <c r="G470"/>
  <c r="G821"/>
  <c r="G958"/>
  <c r="G965"/>
  <c r="E968" s="1"/>
  <c r="G968" s="1"/>
  <c r="G969" s="1"/>
  <c r="G1226"/>
  <c r="G1235"/>
  <c r="E1238" s="1"/>
  <c r="G1238" s="1"/>
  <c r="G1239" s="1"/>
  <c r="G1447"/>
  <c r="G1163"/>
  <c r="G1176" s="1"/>
  <c r="G1177" s="1"/>
  <c r="G1179" s="1"/>
  <c r="G1212"/>
  <c r="E1215" s="1"/>
  <c r="G1215" s="1"/>
  <c r="G1216" s="1"/>
  <c r="G1330"/>
  <c r="E1333" s="1"/>
  <c r="G1333" s="1"/>
  <c r="G1334" s="1"/>
  <c r="G1343"/>
  <c r="G1573"/>
  <c r="G2167"/>
  <c r="G2171" s="1"/>
  <c r="G1532"/>
  <c r="G1686"/>
  <c r="G1720"/>
  <c r="E1723" s="1"/>
  <c r="G1723" s="1"/>
  <c r="G1724" s="1"/>
  <c r="G1270" l="1"/>
  <c r="G1271" s="1"/>
  <c r="G1273" s="1"/>
  <c r="G665"/>
  <c r="G666" s="1"/>
  <c r="G668" s="1"/>
  <c r="G481"/>
  <c r="G907"/>
  <c r="G908" s="1"/>
  <c r="G910" s="1"/>
  <c r="G911" s="1"/>
  <c r="G912" s="1"/>
  <c r="G521"/>
  <c r="G522" s="1"/>
  <c r="G524" s="1"/>
  <c r="G437"/>
  <c r="G1365"/>
  <c r="G1366" s="1"/>
  <c r="G1368" s="1"/>
  <c r="G1733"/>
  <c r="G1482"/>
  <c r="G1483" s="1"/>
  <c r="G1485" s="1"/>
  <c r="G1407"/>
  <c r="G1548"/>
  <c r="G1549" s="1"/>
  <c r="G1551" s="1"/>
  <c r="G2178"/>
  <c r="G1619"/>
  <c r="G1620" s="1"/>
  <c r="G643"/>
  <c r="G644" s="1"/>
  <c r="G670" s="1"/>
  <c r="G1820"/>
  <c r="G1821" s="1"/>
  <c r="G1822" s="1"/>
  <c r="G744"/>
  <c r="G745" s="1"/>
  <c r="G1688"/>
  <c r="G1689" s="1"/>
  <c r="G1691" s="1"/>
  <c r="G1250"/>
  <c r="G1251" s="1"/>
  <c r="G1156"/>
  <c r="G1157" s="1"/>
  <c r="G1181" s="1"/>
  <c r="G1182" s="1"/>
  <c r="G1184" s="1"/>
  <c r="G845"/>
  <c r="G846" s="1"/>
  <c r="G994"/>
  <c r="G995" s="1"/>
  <c r="G569"/>
  <c r="G570" s="1"/>
  <c r="G572" s="1"/>
  <c r="G573" s="1"/>
  <c r="G574" s="1"/>
  <c r="G287"/>
  <c r="G288" s="1"/>
  <c r="G289" s="1"/>
  <c r="G1643"/>
  <c r="G1645" s="1"/>
  <c r="G1345"/>
  <c r="G1346" s="1"/>
  <c r="G106"/>
  <c r="G107" s="1"/>
  <c r="G766"/>
  <c r="G767" s="1"/>
  <c r="G769" s="1"/>
  <c r="G1061"/>
  <c r="G1062" s="1"/>
  <c r="G1084"/>
  <c r="G1085" s="1"/>
  <c r="G1590"/>
  <c r="G1591" s="1"/>
  <c r="G1593" s="1"/>
  <c r="G971"/>
  <c r="G972" s="1"/>
  <c r="G872"/>
  <c r="G873" s="1"/>
  <c r="G875" s="1"/>
  <c r="G1779"/>
  <c r="G1780" s="1"/>
  <c r="G1866"/>
  <c r="G1867" s="1"/>
  <c r="G31"/>
  <c r="G32" s="1"/>
  <c r="G1734"/>
  <c r="G1736" s="1"/>
  <c r="G482"/>
  <c r="G484" s="1"/>
  <c r="G2047"/>
  <c r="G2048" s="1"/>
  <c r="G438"/>
  <c r="G440" s="1"/>
  <c r="G1954"/>
  <c r="G1956" s="1"/>
  <c r="G1448"/>
  <c r="G1449" s="1"/>
  <c r="G335"/>
  <c r="G386"/>
  <c r="G2179"/>
  <c r="G2181" s="1"/>
  <c r="G2133"/>
  <c r="G2135" s="1"/>
  <c r="G1408"/>
  <c r="G1410" s="1"/>
  <c r="G1908"/>
  <c r="G1910" s="1"/>
  <c r="G1275" l="1"/>
  <c r="G109"/>
  <c r="G110" s="1"/>
  <c r="G112" s="1"/>
  <c r="G113" s="1"/>
  <c r="G114" s="1"/>
  <c r="G1087"/>
  <c r="G997"/>
  <c r="G771"/>
  <c r="G772" s="1"/>
  <c r="G1370"/>
  <c r="G1371" s="1"/>
  <c r="G1373" s="1"/>
  <c r="G1621"/>
  <c r="G1622" s="1"/>
  <c r="G1623" s="1"/>
  <c r="G1646"/>
  <c r="G1647" s="1"/>
  <c r="G1648" s="1"/>
  <c r="G1649" s="1"/>
  <c r="G1650" s="1"/>
  <c r="G1651" s="1"/>
  <c r="G1652" s="1"/>
  <c r="G1781"/>
  <c r="G1782" s="1"/>
  <c r="G2182"/>
  <c r="G2183" s="1"/>
  <c r="G1486"/>
  <c r="G1487" s="1"/>
  <c r="G441"/>
  <c r="G442" s="1"/>
  <c r="G1450"/>
  <c r="G1451" s="1"/>
  <c r="G1957"/>
  <c r="G1958" s="1"/>
  <c r="G1692"/>
  <c r="G1693" s="1"/>
  <c r="G1594"/>
  <c r="G1595" s="1"/>
  <c r="G1552"/>
  <c r="G1553" s="1"/>
  <c r="G525"/>
  <c r="G526" s="1"/>
  <c r="G2136"/>
  <c r="G2137" s="1"/>
  <c r="G876"/>
  <c r="G877" s="1"/>
  <c r="G1911"/>
  <c r="G1912" s="1"/>
  <c r="G1823"/>
  <c r="G1824" s="1"/>
  <c r="G485"/>
  <c r="G486" s="1"/>
  <c r="G1737"/>
  <c r="G1738" s="1"/>
  <c r="G1374"/>
  <c r="G1375" s="1"/>
  <c r="G33"/>
  <c r="G34" s="1"/>
  <c r="G671"/>
  <c r="G673" s="1"/>
  <c r="G387"/>
  <c r="G389" s="1"/>
  <c r="G1276"/>
  <c r="G1278" s="1"/>
  <c r="G2049"/>
  <c r="G2050" s="1"/>
  <c r="G1088"/>
  <c r="G1090" s="1"/>
  <c r="G336"/>
  <c r="G338" s="1"/>
  <c r="G290"/>
  <c r="G291" s="1"/>
  <c r="G998"/>
  <c r="G1000" s="1"/>
  <c r="G1411"/>
  <c r="G1412" s="1"/>
  <c r="G1185"/>
  <c r="G1186" s="1"/>
  <c r="G913"/>
  <c r="G914" s="1"/>
  <c r="G575"/>
  <c r="G576" s="1"/>
  <c r="G1868"/>
  <c r="G1869" s="1"/>
  <c r="G774" l="1"/>
  <c r="G775" s="1"/>
  <c r="G776" s="1"/>
  <c r="G777" s="1"/>
  <c r="G778" s="1"/>
  <c r="G1783"/>
  <c r="G1784" s="1"/>
  <c r="G1785" s="1"/>
  <c r="G1596"/>
  <c r="G1597" s="1"/>
  <c r="G1488"/>
  <c r="G1489" s="1"/>
  <c r="G577"/>
  <c r="G578" s="1"/>
  <c r="G579" s="1"/>
  <c r="G1001"/>
  <c r="G1002" s="1"/>
  <c r="G1279"/>
  <c r="G1280" s="1"/>
  <c r="G1376"/>
  <c r="G1377" s="1"/>
  <c r="G1913"/>
  <c r="G1914" s="1"/>
  <c r="G1624"/>
  <c r="G1625" s="1"/>
  <c r="G1626" s="1"/>
  <c r="G527"/>
  <c r="G528" s="1"/>
  <c r="G1452"/>
  <c r="G1453" s="1"/>
  <c r="G1454" s="1"/>
  <c r="G915"/>
  <c r="G916" s="1"/>
  <c r="G917" s="1"/>
  <c r="G1091"/>
  <c r="G1092" s="1"/>
  <c r="G1739"/>
  <c r="G1740" s="1"/>
  <c r="G2138"/>
  <c r="G2139" s="1"/>
  <c r="G1694"/>
  <c r="G1695" s="1"/>
  <c r="G1959"/>
  <c r="G1960" s="1"/>
  <c r="G115"/>
  <c r="G116" s="1"/>
  <c r="G2184"/>
  <c r="G2185" s="1"/>
  <c r="G1870"/>
  <c r="G1871" s="1"/>
  <c r="G1872" s="1"/>
  <c r="G1413"/>
  <c r="G1414" s="1"/>
  <c r="G674"/>
  <c r="G675" s="1"/>
  <c r="G292"/>
  <c r="G293" s="1"/>
  <c r="G294" s="1"/>
  <c r="G35"/>
  <c r="G36" s="1"/>
  <c r="G37" s="1"/>
  <c r="G1825"/>
  <c r="G1826" s="1"/>
  <c r="G1827" s="1"/>
  <c r="G1187"/>
  <c r="G1188" s="1"/>
  <c r="G339"/>
  <c r="G340" s="1"/>
  <c r="G2051"/>
  <c r="G2052" s="1"/>
  <c r="G2053" s="1"/>
  <c r="G390"/>
  <c r="G391" s="1"/>
  <c r="G487"/>
  <c r="G488" s="1"/>
  <c r="G878"/>
  <c r="G879" s="1"/>
  <c r="G1554"/>
  <c r="G1555" s="1"/>
  <c r="G443"/>
  <c r="G444" s="1"/>
  <c r="G1598" l="1"/>
  <c r="G1599" s="1"/>
  <c r="G1600" s="1"/>
  <c r="G2186"/>
  <c r="G2187" s="1"/>
  <c r="G2188" s="1"/>
  <c r="G117"/>
  <c r="G118" s="1"/>
  <c r="G119" s="1"/>
  <c r="G341"/>
  <c r="G342" s="1"/>
  <c r="G676"/>
  <c r="G677" s="1"/>
  <c r="G1915"/>
  <c r="G1916" s="1"/>
  <c r="G1917" s="1"/>
  <c r="G489"/>
  <c r="G490" s="1"/>
  <c r="G491" s="1"/>
  <c r="G1961"/>
  <c r="G1962" s="1"/>
  <c r="G1963" s="1"/>
  <c r="G2140"/>
  <c r="G2141" s="1"/>
  <c r="G2142" s="1"/>
  <c r="G445"/>
  <c r="G446" s="1"/>
  <c r="G447" s="1"/>
  <c r="G392"/>
  <c r="G393" s="1"/>
  <c r="G1741"/>
  <c r="G1742" s="1"/>
  <c r="G1743" s="1"/>
  <c r="G529"/>
  <c r="G530" s="1"/>
  <c r="G531" s="1"/>
  <c r="G1378"/>
  <c r="G1379" s="1"/>
  <c r="G1380" s="1"/>
  <c r="G1490"/>
  <c r="G1491" s="1"/>
  <c r="G1492" s="1"/>
  <c r="G1556"/>
  <c r="G1557" s="1"/>
  <c r="G1558" s="1"/>
  <c r="G1415"/>
  <c r="G1416" s="1"/>
  <c r="G1417" s="1"/>
  <c r="G880"/>
  <c r="G881" s="1"/>
  <c r="G882" s="1"/>
  <c r="G1696"/>
  <c r="G1697" s="1"/>
  <c r="G1698" s="1"/>
  <c r="G1003"/>
  <c r="G1004" s="1"/>
  <c r="G779"/>
  <c r="G780" s="1"/>
  <c r="G781" s="1"/>
  <c r="G1189"/>
  <c r="G1190" s="1"/>
  <c r="G1191" s="1"/>
  <c r="G1093"/>
  <c r="G1094" s="1"/>
  <c r="G1281"/>
  <c r="G1282" s="1"/>
  <c r="G1005" l="1"/>
  <c r="G1006" s="1"/>
  <c r="G1007" s="1"/>
  <c r="G1095"/>
  <c r="G1096" s="1"/>
  <c r="G1097" s="1"/>
  <c r="G678"/>
  <c r="G679" s="1"/>
  <c r="G680" s="1"/>
  <c r="G394"/>
  <c r="G395" s="1"/>
  <c r="G396" s="1"/>
  <c r="G1283"/>
  <c r="G1284" s="1"/>
  <c r="G1285" s="1"/>
  <c r="G343"/>
  <c r="G344" s="1"/>
  <c r="G345" s="1"/>
</calcChain>
</file>

<file path=xl/sharedStrings.xml><?xml version="1.0" encoding="utf-8"?>
<sst xmlns="http://schemas.openxmlformats.org/spreadsheetml/2006/main" count="5353" uniqueCount="738">
  <si>
    <t>LICITACION</t>
  </si>
  <si>
    <t>SECRETARÍA DE COMUNICACIONES Y TRANSPORTES</t>
  </si>
  <si>
    <t>PUBLICA NACIONAL</t>
  </si>
  <si>
    <t>SUBSECRETARIA DE INFRAESTRUCTURA</t>
  </si>
  <si>
    <t>DIRECCION GENERAL DE CARRETERAS</t>
  </si>
  <si>
    <t>CENTRO SCT BAJA CALIFORNIA</t>
  </si>
  <si>
    <t>PRECIO UNITARIO</t>
  </si>
  <si>
    <t>No.</t>
  </si>
  <si>
    <t>CAPITULO</t>
  </si>
  <si>
    <t>D      E      S      C      R      I      P      C      I      O      N</t>
  </si>
  <si>
    <t>UNIDAD</t>
  </si>
  <si>
    <t>CANTIDAD</t>
  </si>
  <si>
    <t>CON</t>
  </si>
  <si>
    <t xml:space="preserve">CON </t>
  </si>
  <si>
    <t>IMPORTE</t>
  </si>
  <si>
    <t>NUMERO</t>
  </si>
  <si>
    <t>LETRA</t>
  </si>
  <si>
    <t>DESPALME</t>
  </si>
  <si>
    <t>Despalmes por unidad de obra terminada:</t>
  </si>
  <si>
    <t>m3</t>
  </si>
  <si>
    <t xml:space="preserve"> </t>
  </si>
  <si>
    <t>CORTES</t>
  </si>
  <si>
    <t>003-J.1.a</t>
  </si>
  <si>
    <t>En el terreno natural:</t>
  </si>
  <si>
    <t>003-J.1.a.1</t>
  </si>
  <si>
    <t xml:space="preserve">Cuando el material se utilice en la formación de terraplenes                 </t>
  </si>
  <si>
    <t>TERRAPLENES</t>
  </si>
  <si>
    <t>009-J</t>
  </si>
  <si>
    <t>Construcción de terraplenes por unidad de obra terminada :</t>
  </si>
  <si>
    <t>009-J.2</t>
  </si>
  <si>
    <t>009-J.2.a</t>
  </si>
  <si>
    <t xml:space="preserve">En el cuerpo de terraplen </t>
  </si>
  <si>
    <t>MONTO DE ESTA HOJA</t>
  </si>
  <si>
    <t>MONTO ACUMULADO</t>
  </si>
  <si>
    <t>NOMBRE DE LA EMPRESA O PERSONA FISICA</t>
  </si>
  <si>
    <t>NOMBRE Y CARGO DEL DESIGNATARIO</t>
  </si>
  <si>
    <t>FIRMA</t>
  </si>
  <si>
    <t>002-B</t>
  </si>
  <si>
    <t>002-I.1</t>
  </si>
  <si>
    <t>002-I.1.b</t>
  </si>
  <si>
    <t xml:space="preserve">Cuando el material se desperdicie. </t>
  </si>
  <si>
    <t>NORMA N.CTR.CAR.1.01.003/00</t>
  </si>
  <si>
    <t>003-B</t>
  </si>
  <si>
    <t>003-J.1</t>
  </si>
  <si>
    <t>Excavación de cortes, cualesquiera que sea su clasificación, por unidad de obra terminada (Incluye los acarreos necesarios):</t>
  </si>
  <si>
    <t>009-B</t>
  </si>
  <si>
    <t>009-J.1</t>
  </si>
  <si>
    <r>
      <t xml:space="preserve">Utilizando materiales compactables </t>
    </r>
    <r>
      <rPr>
        <b/>
        <sz val="10"/>
        <rFont val="Arial"/>
        <family val="2"/>
      </rPr>
      <t>procedentes de cortes</t>
    </r>
    <r>
      <rPr>
        <sz val="10"/>
        <rFont val="Arial"/>
        <family val="2"/>
      </rPr>
      <t>:</t>
    </r>
  </si>
  <si>
    <t>009-J.1.a</t>
  </si>
  <si>
    <t>En el cuerpo de terraplen:</t>
  </si>
  <si>
    <t>009-J.1.a.1</t>
  </si>
  <si>
    <t xml:space="preserve">Compactado al 90% </t>
  </si>
  <si>
    <t>009-J.4</t>
  </si>
  <si>
    <t>Construcción de terraplenes utilizando materiales procedentes de los bancos que elija el contratista incluyendo acarreos, por unidad de obra terminada, EP 1.01.009/00.T.03:</t>
  </si>
  <si>
    <t>009-B.J.4.a</t>
  </si>
  <si>
    <t>009-B.J.4.a.1</t>
  </si>
  <si>
    <t>Compactado al 90%</t>
  </si>
  <si>
    <t>009-J.4.b</t>
  </si>
  <si>
    <t>En la subyasente:</t>
  </si>
  <si>
    <t>009-J.4.b.2</t>
  </si>
  <si>
    <t>Compactada al 95%</t>
  </si>
  <si>
    <t>009-J.4.c</t>
  </si>
  <si>
    <t>En la capa subrasante:</t>
  </si>
  <si>
    <t>009-J.4.c..3</t>
  </si>
  <si>
    <t>Compactada al 100%</t>
  </si>
  <si>
    <t>009-F.10</t>
  </si>
  <si>
    <t>Recompactación :</t>
  </si>
  <si>
    <t>009-F.10.a</t>
  </si>
  <si>
    <t>Escarificado, disgregado, acamellonado por alas de la capa subrasante existente en cortes y terraplenes construidos con anterioridad, y su posterior tendido y compactaciòn, por unidad de obra terminada, inciso 005-H.10:</t>
  </si>
  <si>
    <t>009-F.10.a.3</t>
  </si>
  <si>
    <t xml:space="preserve"> Ex Ac Te Co Para cien por ciento (100 %)</t>
  </si>
  <si>
    <t>007-B</t>
  </si>
  <si>
    <t>EXCAVACION PARA ESTRUCTURAS</t>
  </si>
  <si>
    <t>007-J.1</t>
  </si>
  <si>
    <t>Excavación para estructuras y obras de drenaje, cualesquiera que sea su clasificación y profundidad, por unidad de obra terminada:</t>
  </si>
  <si>
    <t>007-J.1.a</t>
  </si>
  <si>
    <t>Cuando el material se utilice para el relleno</t>
  </si>
  <si>
    <t>011-B</t>
  </si>
  <si>
    <t>RELLENOS</t>
  </si>
  <si>
    <t>011-J</t>
  </si>
  <si>
    <t>Rellenos, por unidad de obra terminada:</t>
  </si>
  <si>
    <t>011-B.J.3</t>
  </si>
  <si>
    <t>Rellenos, con materiales procedentes de los bancos que elija el contratista incluyendo acarreos, por unidad de obra terminada:</t>
  </si>
  <si>
    <t>011-J.2.1.b</t>
  </si>
  <si>
    <t>NORMA N.CTR.CAR.1.02.003/04</t>
  </si>
  <si>
    <t>CONCRETO HIDRAULICO (no incluye el acero)</t>
  </si>
  <si>
    <r>
      <t xml:space="preserve">Concreto hidráulico según su tipo y resistencia, por unidad de obra terminada, </t>
    </r>
    <r>
      <rPr>
        <b/>
        <sz val="10"/>
        <rFont val="Arial"/>
        <family val="2"/>
      </rPr>
      <t>EP 1.02.003/04.E.01:</t>
    </r>
  </si>
  <si>
    <t>En estructuras y obras de drenaje:</t>
  </si>
  <si>
    <t>003-J.1.a.21</t>
  </si>
  <si>
    <t>De f'c= 100 kg/cm2, en zampeados</t>
  </si>
  <si>
    <t>003-J.1.a.22</t>
  </si>
  <si>
    <t>De f'c= 150 kg/cm2, en zapatas, estribos y muros de cabeza</t>
  </si>
  <si>
    <t>003-J.1.a.23</t>
  </si>
  <si>
    <t>De f'c= 200 kg/cm2, en losas</t>
  </si>
  <si>
    <t>003-J.1.b</t>
  </si>
  <si>
    <t>003-J.1.b.1</t>
  </si>
  <si>
    <t>NORMA N.CTR.CAR.1.02.004/02</t>
  </si>
  <si>
    <t>004-B</t>
  </si>
  <si>
    <t>ACERO PARA CONCRETO HIDRAULICO</t>
  </si>
  <si>
    <t>004-J</t>
  </si>
  <si>
    <t xml:space="preserve">Acero para concreto hidráulico según su tipo, por unidad de obra terminada: </t>
  </si>
  <si>
    <t>004-J.1.a</t>
  </si>
  <si>
    <t>De límite elástico igual o mayor de f'y= 4,000  kg/cm2:</t>
  </si>
  <si>
    <t xml:space="preserve"> DRENAJE Y SUBDRENAJE</t>
  </si>
  <si>
    <t>N.CTR.CAR.1.02.004/02</t>
  </si>
  <si>
    <t>N.CTR.CAR.1.02.003/04</t>
  </si>
  <si>
    <t xml:space="preserve">N-CTR-CAR-1-03 </t>
  </si>
  <si>
    <t>kg</t>
  </si>
  <si>
    <t>NORMA N.CTR.CAR.1.03.002/00</t>
  </si>
  <si>
    <t>ALCANTARILLAS TUBULARES DE CONCRETO</t>
  </si>
  <si>
    <t>002-J</t>
  </si>
  <si>
    <t>Alcantarillas tubulares de concreto según su tipo, por unidad de obra terminada:</t>
  </si>
  <si>
    <t>002-J.2.b</t>
  </si>
  <si>
    <t>De concreto reforzado de f´c = 280 kg/cm2</t>
  </si>
  <si>
    <t>002-J.2.b.2</t>
  </si>
  <si>
    <t>De 120 cm de diámetro</t>
  </si>
  <si>
    <t>002-J.2.b.3</t>
  </si>
  <si>
    <t>De 150 cm de diámetro</t>
  </si>
  <si>
    <t>NORMA N.CTR.CAR.1.03.003/00</t>
  </si>
  <si>
    <t>CUNETAS</t>
  </si>
  <si>
    <t>003-J</t>
  </si>
  <si>
    <t>Cunetas, por unidad de obra terminada:</t>
  </si>
  <si>
    <r>
      <t>De concreto hidráulico y sección de 13 cm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 xml:space="preserve"> :</t>
    </r>
  </si>
  <si>
    <t>De f´c= 150 kg/cm2</t>
  </si>
  <si>
    <t>NORMA N.CTR.CAR.1.03.006/00</t>
  </si>
  <si>
    <t>006-B</t>
  </si>
  <si>
    <t>LAVADEROS</t>
  </si>
  <si>
    <t>006-I</t>
  </si>
  <si>
    <t>Lavaderos según su tipo, por unidad de obra terminada:</t>
  </si>
  <si>
    <t>006-I.b</t>
  </si>
  <si>
    <t>De concreto hidráulico y sección de 14 cm² :</t>
  </si>
  <si>
    <t>006-I.b.1</t>
  </si>
  <si>
    <t>NORMA N.CTR.CAR.1.03.007/00</t>
  </si>
  <si>
    <t>BORDILLOS</t>
  </si>
  <si>
    <t>007-J</t>
  </si>
  <si>
    <t>Bordillos según su tipo y dimensiones, por unidad de obra terminada:</t>
  </si>
  <si>
    <t>007-J.a</t>
  </si>
  <si>
    <t>De concreto hidràulico:</t>
  </si>
  <si>
    <t>007-J.a.1</t>
  </si>
  <si>
    <t>N.CTR.CAR.1.03.002/00</t>
  </si>
  <si>
    <t xml:space="preserve"> N.CTR.CAR.1.03.003/00</t>
  </si>
  <si>
    <t>N.CTR.CAR.1.03.006/00</t>
  </si>
  <si>
    <t>N.CTR.CAR.1.03.007/00</t>
  </si>
  <si>
    <t>m</t>
  </si>
  <si>
    <t>BASES ASFALTICAS Y CARPETAS ASFALTICAS CON MEZCLAS EN CALIENTE</t>
  </si>
  <si>
    <t>EP 074-E.02.a</t>
  </si>
  <si>
    <r>
      <t>Materiales para sub-bases y bases, por unidad de obra terminada (</t>
    </r>
    <r>
      <rPr>
        <sz val="11"/>
        <color theme="1"/>
        <rFont val="Calibri"/>
        <family val="2"/>
        <scheme val="minor"/>
      </rPr>
      <t>EP 074-E.02.a</t>
    </r>
    <r>
      <rPr>
        <sz val="11"/>
        <color theme="1"/>
        <rFont val="Calibri"/>
        <family val="2"/>
        <scheme val="minor"/>
      </rPr>
      <t>), almacenados:</t>
    </r>
  </si>
  <si>
    <t>De bases del banco que elija el contratista, incluye acarreos a cualquier distancia y todo lo indicado en el Inciso y  EP de referencia.</t>
  </si>
  <si>
    <t>EP 074-E.02.b</t>
  </si>
  <si>
    <r>
      <t>Operacion de mezclado, tendido y compactación en la construcción de Sub-bases o bases (</t>
    </r>
    <r>
      <rPr>
        <sz val="11"/>
        <color theme="1"/>
        <rFont val="Calibri"/>
        <family val="2"/>
        <scheme val="minor"/>
      </rPr>
      <t xml:space="preserve">EP 074-E.02.b) </t>
    </r>
  </si>
  <si>
    <t>De bases compactadas al cien por ciento ( 100 % ), incluye acarreo del almacen al lugar de utilización.</t>
  </si>
  <si>
    <t>EP 074-E.02a</t>
  </si>
  <si>
    <t>Materiales provenientes de mantos de roca que requieren triturarse totalmente y cribarse, por unidad de obra terminada,</t>
  </si>
  <si>
    <r>
      <t>(EP 074-E.02a</t>
    </r>
    <r>
      <rPr>
        <sz val="11"/>
        <color theme="1"/>
        <rFont val="Calibri"/>
        <family val="2"/>
        <scheme val="minor"/>
      </rPr>
      <t>), almacenados:</t>
    </r>
  </si>
  <si>
    <t xml:space="preserve">Por las mallas que sean necesarias para obtener material con tamaños máximos de dicienueve (19) milimetros (3/4") </t>
  </si>
  <si>
    <t>De Carpetas del banco que elija el contratista, incluye acarreos al almacen y lo indicado en el Inciso y  EP de referencia.</t>
  </si>
  <si>
    <t>EP 081-E.01.a</t>
  </si>
  <si>
    <t>Operaciones de construcción  de las carpetas de concreto asfáltico (EP 081-E.01.a):</t>
  </si>
  <si>
    <t>Compactadas al noventa y cinco por ciento (95%), Incluye acarreos petreos del almacen a la planta y acarreos de carpeta de la planta al lugar de utilización.</t>
  </si>
  <si>
    <t>NORMA N.CTR.CAR.1.04.004/00</t>
  </si>
  <si>
    <t>RIEGOS DE IMPREGNACION</t>
  </si>
  <si>
    <t>004-J.1</t>
  </si>
  <si>
    <r>
      <t xml:space="preserve">Materiales asfálticos, según su tipo y dosificación que apruebe la contratante, por unidad de obra terminada, </t>
    </r>
    <r>
      <rPr>
        <b/>
        <sz val="10"/>
        <rFont val="Arial"/>
        <family val="2"/>
      </rPr>
      <t>EP 1.04.004/00.P.04:</t>
    </r>
  </si>
  <si>
    <t>Emulsiones asfálticas:</t>
  </si>
  <si>
    <t>004-J.1.a.1</t>
  </si>
  <si>
    <t>De rompimiento lento, de tipo RR-2K</t>
  </si>
  <si>
    <t>CEMENTOS ASFÁLTICOS</t>
  </si>
  <si>
    <t>EP 076-E.06</t>
  </si>
  <si>
    <t>Cementos asfálticos empleados en concreto asfaltico, por unidad de obra terminada (inciso 076-H.06) :</t>
  </si>
  <si>
    <t>Cemento asfáltico Grado PG 82-22, empleado en Carpetas Concreto Asfáltico</t>
  </si>
  <si>
    <t>ADITIVOS</t>
  </si>
  <si>
    <t>EP 076-E.08</t>
  </si>
  <si>
    <t xml:space="preserve">Aditivos, por unidad de obra terminada (inciso 076-H.08) </t>
  </si>
  <si>
    <t>Para emplearse en la Carpeta de Concreto asfáltico</t>
  </si>
  <si>
    <t>PAVIMENTOS</t>
  </si>
  <si>
    <t>lt</t>
  </si>
  <si>
    <t>N.CTR.CAR.1.04.004/00</t>
  </si>
  <si>
    <t>Materiales provenientes de mantos de roca que requieren triturarse totalmente y cribarse, por unidad de obra terminada,(EP 074-E.02a), almacenados:</t>
  </si>
  <si>
    <t>CARPETAS ASFÁLTICAS CON MEZCLA EN CALIENTE</t>
  </si>
  <si>
    <t xml:space="preserve">N-CTR-CAR-1-04 </t>
  </si>
  <si>
    <t>NORMA N.CTR.CAR.1.07.001/00</t>
  </si>
  <si>
    <t>001-B</t>
  </si>
  <si>
    <t>MARCAS EN EL PAVIMENTO</t>
  </si>
  <si>
    <t>001-J</t>
  </si>
  <si>
    <t>Recubrimiento de superficies conforme a las dimensiones, caracteristicas y colores establecidos, por unidad de obra terminada:</t>
  </si>
  <si>
    <t>001-J.1</t>
  </si>
  <si>
    <t>Con pintura convensional:</t>
  </si>
  <si>
    <t>001-J.1.a</t>
  </si>
  <si>
    <t>Raya central sencilla continua o discontinua :</t>
  </si>
  <si>
    <t>001-J.1.a.1</t>
  </si>
  <si>
    <t>Color amarillo reflejante, de 15 cm de ancho (longitud efectiva)</t>
  </si>
  <si>
    <t>001-J.1.e</t>
  </si>
  <si>
    <t>Rayas en las orillas de la calzada :</t>
  </si>
  <si>
    <t>001-B.J.1.e.3</t>
  </si>
  <si>
    <t>Color blanco reflejante, de 15 cm de ancho (longitud efectiva)</t>
  </si>
  <si>
    <t>VIALETAS Y BOTONES</t>
  </si>
  <si>
    <t>004-I</t>
  </si>
  <si>
    <t>Vialetas segùn su tipo y color, por unidad de obra terminada:</t>
  </si>
  <si>
    <t>004-I.2</t>
  </si>
  <si>
    <t>Con reflejante en dos caras:</t>
  </si>
  <si>
    <t>004-I.2.d</t>
  </si>
  <si>
    <t>Amarillo en ambas caras</t>
  </si>
  <si>
    <t>NORMA N.CTR.CAR.1.07.005/00</t>
  </si>
  <si>
    <t>005-B</t>
  </si>
  <si>
    <t>SEÑALES VERTICALES BAJAS</t>
  </si>
  <si>
    <t>005-I</t>
  </si>
  <si>
    <t>Señales verticales en carreteras, según su clasificación y tipo, por unidad de obra terminada:</t>
  </si>
  <si>
    <t>005-I.1</t>
  </si>
  <si>
    <t>Señales preventivas en uno o dos postes :</t>
  </si>
  <si>
    <t>De   86 x 86 cm</t>
  </si>
  <si>
    <t>005-I.2</t>
  </si>
  <si>
    <t>Señales restrictivas en uno o dos postes :</t>
  </si>
  <si>
    <t>005-I.2.d</t>
  </si>
  <si>
    <t>SR  Limite maximo de velocidad :</t>
  </si>
  <si>
    <t>005-I.2.d.3</t>
  </si>
  <si>
    <t>005-I.2.n</t>
  </si>
  <si>
    <t>SR Prohibido rebasar :</t>
  </si>
  <si>
    <t>005-I.2.n.3</t>
  </si>
  <si>
    <t xml:space="preserve">N-CTR-CAR-1-07 </t>
  </si>
  <si>
    <t>SEÑALAMIENTO Y DISPOSITIVOS DE SEGURIDAD</t>
  </si>
  <si>
    <t>N.CTR.CAR.1.07.001/00</t>
  </si>
  <si>
    <t>N.CTR.CAR.1.07.005/00</t>
  </si>
  <si>
    <t>pza</t>
  </si>
  <si>
    <t>Señales informativas :</t>
  </si>
  <si>
    <t>De identificación :</t>
  </si>
  <si>
    <t>005-I.3.a.8</t>
  </si>
  <si>
    <t>SII Kilometraje sin  ruta:</t>
  </si>
  <si>
    <t>005-I.3.a.8.a</t>
  </si>
  <si>
    <t>De 30 X 76 cm., sin escudo</t>
  </si>
  <si>
    <t>005-I.3.c</t>
  </si>
  <si>
    <t>SIR De recomendación :</t>
  </si>
  <si>
    <t>005-I.3.c.3</t>
  </si>
  <si>
    <t>De 71 X 239 cm., de un tablero</t>
  </si>
  <si>
    <t>NORMA N.CTR.CAR.1.07.007/00</t>
  </si>
  <si>
    <t>INDICADORES DE ALINEAMIENTO</t>
  </si>
  <si>
    <t>007-I</t>
  </si>
  <si>
    <t>Indicadores de alineamiento según su tipo, por unidad de obra terminada:</t>
  </si>
  <si>
    <t>007-I.1</t>
  </si>
  <si>
    <t>NORMA N.CTR.CAR.1.07.009/00</t>
  </si>
  <si>
    <t>008-B</t>
  </si>
  <si>
    <t>DEFENSAS</t>
  </si>
  <si>
    <t>008-I</t>
  </si>
  <si>
    <t>Defensas metálicas según su tipo, por unidad de obra terminada:</t>
  </si>
  <si>
    <t>N.CTR.CAR.1.07.009/00</t>
  </si>
  <si>
    <t>N.CTR.CAR.1.07.007/00</t>
  </si>
  <si>
    <t>003-B.J.1</t>
  </si>
  <si>
    <t>003-B.J.1.a</t>
  </si>
  <si>
    <t>004-B.J</t>
  </si>
  <si>
    <t>004-B.J.1.a</t>
  </si>
  <si>
    <t>009-B.J</t>
  </si>
  <si>
    <r>
      <t xml:space="preserve">Utilizando materiales compactables </t>
    </r>
    <r>
      <rPr>
        <b/>
        <sz val="11"/>
        <rFont val="Arial"/>
        <family val="2"/>
      </rPr>
      <t>procedentes de cortes</t>
    </r>
    <r>
      <rPr>
        <sz val="11"/>
        <rFont val="Arial"/>
        <family val="2"/>
      </rPr>
      <t>:</t>
    </r>
  </si>
  <si>
    <r>
      <t xml:space="preserve">Utilizando materiales no compactables </t>
    </r>
    <r>
      <rPr>
        <b/>
        <sz val="11"/>
        <rFont val="Arial"/>
        <family val="2"/>
      </rPr>
      <t>procedentes de cortes</t>
    </r>
    <r>
      <rPr>
        <sz val="11"/>
        <rFont val="Arial"/>
        <family val="2"/>
      </rPr>
      <t>:</t>
    </r>
  </si>
  <si>
    <r>
      <t xml:space="preserve">Concreto hidráulico según su tipo y resistencia, por unidad de obra terminada, </t>
    </r>
    <r>
      <rPr>
        <b/>
        <sz val="11"/>
        <rFont val="Arial"/>
        <family val="2"/>
      </rPr>
      <t>EP 1.02.003/04.E.01:</t>
    </r>
  </si>
  <si>
    <t>Materiales para sub-bases y bases, por unidad de obra terminada (EP 074-E.02.a), almacenados:</t>
  </si>
  <si>
    <t xml:space="preserve">Operacion de mezclado, tendido y compactación en la construcción de Sub-bases o bases (EP 074-E.02.b) </t>
  </si>
  <si>
    <t xml:space="preserve">N.CTR.CAR.1.01  </t>
  </si>
  <si>
    <t xml:space="preserve">   T E R R A C E R I A S  </t>
  </si>
  <si>
    <r>
      <t xml:space="preserve">Materiales asfálticos, según su tipo y dosificación que apruebe la contratante, por unidad de obra terminada, </t>
    </r>
    <r>
      <rPr>
        <b/>
        <sz val="11"/>
        <rFont val="Arial"/>
        <family val="2"/>
      </rPr>
      <t>EP 1.04.004/00.P.04:</t>
    </r>
  </si>
  <si>
    <t>De concreto hidráulico y sección de 13 cm² :</t>
  </si>
  <si>
    <t>004-I.2.a</t>
  </si>
  <si>
    <t>SUBDIRECCION DE OBRAS</t>
  </si>
  <si>
    <t>RESIDENCIA GENERAL DE CARRETRAS FEDERALES</t>
  </si>
  <si>
    <t>ANALISIS DE PRECIOS UNITARIOS</t>
  </si>
  <si>
    <t>M3</t>
  </si>
  <si>
    <t>002-B.I.1</t>
  </si>
  <si>
    <t>NOMBRE</t>
  </si>
  <si>
    <t>COSTO</t>
  </si>
  <si>
    <t xml:space="preserve">EQUIPO </t>
  </si>
  <si>
    <t>TRACTOR</t>
  </si>
  <si>
    <t>HR</t>
  </si>
  <si>
    <t>Rendimiento</t>
  </si>
  <si>
    <t>CAMION</t>
  </si>
  <si>
    <t>CARGADOR</t>
  </si>
  <si>
    <t>TOTAL</t>
  </si>
  <si>
    <t>COSTO DIRECTO</t>
  </si>
  <si>
    <t>INDIRECTO DE CAMPO Y OFICINA</t>
  </si>
  <si>
    <t>SUBTOTAL</t>
  </si>
  <si>
    <t>FINANCIAMIENTO %</t>
  </si>
  <si>
    <t>UTILIDAD %</t>
  </si>
  <si>
    <t>S.F.P. %</t>
  </si>
  <si>
    <t>003-B.J.1.a.1</t>
  </si>
  <si>
    <t>AUXILIARES</t>
  </si>
  <si>
    <t>CORTES EN MATERIAL "A"</t>
  </si>
  <si>
    <t>CAMION FUERA DE CARRETERA</t>
  </si>
  <si>
    <t xml:space="preserve">SUMA </t>
  </si>
  <si>
    <t xml:space="preserve">Cantidad: </t>
  </si>
  <si>
    <t>total</t>
  </si>
  <si>
    <t>CORTES EN MATERIAL "B"</t>
  </si>
  <si>
    <t>CORTES EN MATERIAL "C" CON EXPLOSIVOS</t>
  </si>
  <si>
    <t>MATERIALES</t>
  </si>
  <si>
    <t>ALTO EXPLOSIVO</t>
  </si>
  <si>
    <t>KG</t>
  </si>
  <si>
    <t>AGENTE EXPLOSIVO</t>
  </si>
  <si>
    <t>SACO</t>
  </si>
  <si>
    <t>CORDON DETONANTE</t>
  </si>
  <si>
    <t>M</t>
  </si>
  <si>
    <t>FULMINANTE</t>
  </si>
  <si>
    <t>PIEZA</t>
  </si>
  <si>
    <t>CAÑUELA</t>
  </si>
  <si>
    <t>RETARDADOR</t>
  </si>
  <si>
    <t>Sub total</t>
  </si>
  <si>
    <t xml:space="preserve">MANO DE OBRA </t>
  </si>
  <si>
    <t>POBLADOR</t>
  </si>
  <si>
    <t>JOR</t>
  </si>
  <si>
    <t>AYUDANTE</t>
  </si>
  <si>
    <t>HERRAMIENTA</t>
  </si>
  <si>
    <t>HERRAMIENTA MENOR</t>
  </si>
  <si>
    <t>(%)MO</t>
  </si>
  <si>
    <t>EQUIPO</t>
  </si>
  <si>
    <t>TRACK DRILL</t>
  </si>
  <si>
    <t>COMPRESOR</t>
  </si>
  <si>
    <t xml:space="preserve">Suma </t>
  </si>
  <si>
    <t xml:space="preserve"> Total</t>
  </si>
  <si>
    <t>009-B.J.1</t>
  </si>
  <si>
    <t>009-B.J.1.a</t>
  </si>
  <si>
    <t>009-B.J.1.a.1</t>
  </si>
  <si>
    <t xml:space="preserve">AGUA </t>
  </si>
  <si>
    <t>CAMION PIPA</t>
  </si>
  <si>
    <t>RODILLO COMPACTADOR</t>
  </si>
  <si>
    <t>MOTOCONFORMADORA</t>
  </si>
  <si>
    <t>COMPACTACION DEL T.N.</t>
  </si>
  <si>
    <t>009-B.J.2</t>
  </si>
  <si>
    <t>Utilizando materiales no compactables procedentes de cortes:</t>
  </si>
  <si>
    <t>009-B.J.2.a</t>
  </si>
  <si>
    <t>009-B.J.4</t>
  </si>
  <si>
    <t>REGALIAS EN BANCO</t>
  </si>
  <si>
    <t>IMPUESTO  IASEAMP</t>
  </si>
  <si>
    <t>CAMION VOLTEO</t>
  </si>
  <si>
    <t>009-B.J.4.b</t>
  </si>
  <si>
    <t>En la subyacente:</t>
  </si>
  <si>
    <t>009-B.J.4.b.2</t>
  </si>
  <si>
    <t>TRACTO CAMION CON CAJA</t>
  </si>
  <si>
    <t>009-B.J.4.c</t>
  </si>
  <si>
    <t>009-B.J.4.c..3</t>
  </si>
  <si>
    <t>ESCARIFICADO Y DISGREGADO</t>
  </si>
  <si>
    <t>ACAMELLONADO, TENDIDO Y COMPACTACION</t>
  </si>
  <si>
    <t>M2</t>
  </si>
  <si>
    <t>PZA</t>
  </si>
  <si>
    <t>MANO DE OBRA</t>
  </si>
  <si>
    <t>SUB TOTAL</t>
  </si>
  <si>
    <t>007-B.J.1</t>
  </si>
  <si>
    <t>007-B.J.1.a</t>
  </si>
  <si>
    <t>EXCAVADORA</t>
  </si>
  <si>
    <t>COMPACTADOR MANUAL</t>
  </si>
  <si>
    <t>%</t>
  </si>
  <si>
    <t>011-B.J.3.1</t>
  </si>
  <si>
    <t>De excavaciones, EP 1.01.011/00.T.06:</t>
  </si>
  <si>
    <t>011-B.J.3.1.b</t>
  </si>
  <si>
    <t xml:space="preserve">Compactada al 95%, </t>
  </si>
  <si>
    <t>RETROEXCAVADORA</t>
  </si>
  <si>
    <t>TRACTOCAMION CON CAJA</t>
  </si>
  <si>
    <t>003-B.J.1.a.21</t>
  </si>
  <si>
    <t>CURACRETO</t>
  </si>
  <si>
    <t>LITRO</t>
  </si>
  <si>
    <t>OFICIAL ALBAÑIL</t>
  </si>
  <si>
    <t>VIBRADOR</t>
  </si>
  <si>
    <t>*AUXILIARES</t>
  </si>
  <si>
    <t>CONCRETO F´C =100 KG/CM2</t>
  </si>
  <si>
    <t>CEMENTO</t>
  </si>
  <si>
    <t>TON</t>
  </si>
  <si>
    <t xml:space="preserve">ARENA </t>
  </si>
  <si>
    <t>GRAVA</t>
  </si>
  <si>
    <t>AGUA</t>
  </si>
  <si>
    <t>DOSIFICADOR DE CONCRETO</t>
  </si>
  <si>
    <t>HORA</t>
  </si>
  <si>
    <t>MEZCLADOR DE CONCRETO</t>
  </si>
  <si>
    <t>PLANTA DE LUZ</t>
  </si>
  <si>
    <t>CIMBRA EN MUROS Y ALEROS</t>
  </si>
  <si>
    <t xml:space="preserve">TRIPLAY 3/4¨  </t>
  </si>
  <si>
    <t>BARROTE 2*4</t>
  </si>
  <si>
    <t>BARROTE 4*4</t>
  </si>
  <si>
    <t>CLAVO</t>
  </si>
  <si>
    <t>NUMERO DE USOS</t>
  </si>
  <si>
    <t>003-B.J.1.a.22</t>
  </si>
  <si>
    <t>CONCRETO F´C =150 KG/CM2</t>
  </si>
  <si>
    <t>003-B.J.1.a.23</t>
  </si>
  <si>
    <t>CONCRETO F´C =200 KG/CM2</t>
  </si>
  <si>
    <t>CIMBRA EN LOSAS</t>
  </si>
  <si>
    <t>003-B.J.1.b</t>
  </si>
  <si>
    <t>003-B.J.1.b.1</t>
  </si>
  <si>
    <t>ACERO PARA CONCRETO</t>
  </si>
  <si>
    <t>ALAMBRE RECOCIDO</t>
  </si>
  <si>
    <t>FIERRERO</t>
  </si>
  <si>
    <t>%mo</t>
  </si>
  <si>
    <t>002-B.J</t>
  </si>
  <si>
    <t>Alcantarillas tubulares de concreto según su tipo, por unidad de obra terminada (No incluye excavacion, concretos y acero en muros de cabeza):</t>
  </si>
  <si>
    <t>002-B.J.2.b</t>
  </si>
  <si>
    <t>002-B.J.2.b.2</t>
  </si>
  <si>
    <t>TUBERIA DE CONCRETO DE 1.20 M DIAM</t>
  </si>
  <si>
    <t>ML</t>
  </si>
  <si>
    <t>CAMION PLATAFORMA</t>
  </si>
  <si>
    <t>MORTERO CEMENTO ARENA</t>
  </si>
  <si>
    <t>PLANTILLA GRANULAR</t>
  </si>
  <si>
    <t>002-B.J.2.b.3</t>
  </si>
  <si>
    <t>003-B.J</t>
  </si>
  <si>
    <t>LT</t>
  </si>
  <si>
    <t>CONCRETO F´C =100KG/CM2</t>
  </si>
  <si>
    <t>CIMBRA EN CUNETAS</t>
  </si>
  <si>
    <t>006-B.I</t>
  </si>
  <si>
    <t>006-B.I.b</t>
  </si>
  <si>
    <r>
      <t>De concreto hidráulico y sección de 14 cm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 xml:space="preserve"> :</t>
    </r>
  </si>
  <si>
    <t>006-B.I.b.1</t>
  </si>
  <si>
    <t>CIMBRA EN LAVADEROS</t>
  </si>
  <si>
    <t>007-B.J</t>
  </si>
  <si>
    <t>007-B.J.a</t>
  </si>
  <si>
    <t>007-B.J.a.1</t>
  </si>
  <si>
    <r>
      <t>De f´c= 150 kg/cm2, de .013 cm</t>
    </r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 de  Area, base mayor de 16 cm, base menor  12 cm y 12 cm de altura, con agregado de tamaño maximo de 19 mm. (3/4 ")</t>
    </r>
  </si>
  <si>
    <t>VARILLA PARA ANCLAJE 3/8"</t>
  </si>
  <si>
    <t>CIMBRA EN BORDILLOS</t>
  </si>
  <si>
    <t>TRITURADORA</t>
  </si>
  <si>
    <t>EMULSION ASFALTICA PARA RIEGO DE LIGA</t>
  </si>
  <si>
    <t>FLETE</t>
  </si>
  <si>
    <t>EXTENDEDORA DE ASFALTO</t>
  </si>
  <si>
    <t>COMPACTADOR NEUMATICO</t>
  </si>
  <si>
    <t>CAMION PETROLIZADORA</t>
  </si>
  <si>
    <t>BARREDORA</t>
  </si>
  <si>
    <t>MEZCLA ASFALTICA EN CALIENTE</t>
  </si>
  <si>
    <t>PLANTA DE ASFALTO</t>
  </si>
  <si>
    <t>Lt</t>
  </si>
  <si>
    <t>004-B.J.1</t>
  </si>
  <si>
    <t>004-B.J.1.a.1</t>
  </si>
  <si>
    <t>EMULSION ASFALTICA DE IMPREGNACION</t>
  </si>
  <si>
    <t>006-B.J.7</t>
  </si>
  <si>
    <t>006-B.J.7.a</t>
  </si>
  <si>
    <t>006-B.J.7.a.2</t>
  </si>
  <si>
    <t>CEMENTO ASFALTICO PG 82-22</t>
  </si>
  <si>
    <t>ADITIVO PARA CONCRETO ASFALTICO</t>
  </si>
  <si>
    <t>001-B.J</t>
  </si>
  <si>
    <t>001-B.J.1</t>
  </si>
  <si>
    <t>001-B.J.1.a</t>
  </si>
  <si>
    <t>001-B.J.1.a.1</t>
  </si>
  <si>
    <t>PINTURA AMARILLA</t>
  </si>
  <si>
    <t>MICROESFERA</t>
  </si>
  <si>
    <t>PICK UP</t>
  </si>
  <si>
    <t>PINTA RAYAS</t>
  </si>
  <si>
    <t>001-B.J.1.e</t>
  </si>
  <si>
    <t>004-B.1.I</t>
  </si>
  <si>
    <t>PEGAMENTO EPOX A</t>
  </si>
  <si>
    <t>PEGAMENTO EPOX B</t>
  </si>
  <si>
    <t>004-B.1.I.2</t>
  </si>
  <si>
    <t>004-B.1.I.2.d</t>
  </si>
  <si>
    <t>VIALETA AMBAR</t>
  </si>
  <si>
    <t>005-B-I</t>
  </si>
  <si>
    <t>005-B-I.1</t>
  </si>
  <si>
    <t>SEÑAL SP</t>
  </si>
  <si>
    <t xml:space="preserve">CEMENTO </t>
  </si>
  <si>
    <t>ARENA</t>
  </si>
  <si>
    <t>005-B-I.2</t>
  </si>
  <si>
    <t>005-B-I.2.d</t>
  </si>
  <si>
    <t>005-B-I.2.d.3</t>
  </si>
  <si>
    <t>005-B-I.2.n</t>
  </si>
  <si>
    <t>005-B-I.2.n.3</t>
  </si>
  <si>
    <t>005-B-I.3</t>
  </si>
  <si>
    <t>005-B-I.3.a</t>
  </si>
  <si>
    <t>SEÑAL SII-14</t>
  </si>
  <si>
    <t>005-B-I.3.a.8</t>
  </si>
  <si>
    <t>005-B-I.3.a.8.a</t>
  </si>
  <si>
    <t>005-B-I.3.c</t>
  </si>
  <si>
    <t>005-B-I.3.c.3</t>
  </si>
  <si>
    <t>SEÑAL SIR 71X239</t>
  </si>
  <si>
    <t>007-B.I</t>
  </si>
  <si>
    <t>007-B.I.1</t>
  </si>
  <si>
    <t>DELINEADOR DEL CAMINO</t>
  </si>
  <si>
    <t>008-B.I</t>
  </si>
  <si>
    <t>DEFENSA DE TRES CRESTAS</t>
  </si>
  <si>
    <t>004-B.1.I.2.a</t>
  </si>
  <si>
    <t>Blanco en ambas caras</t>
  </si>
  <si>
    <t>I.V.A (11%)</t>
  </si>
  <si>
    <t>IMPORTE TOTAL</t>
  </si>
  <si>
    <t>003-J.1.a.2</t>
  </si>
  <si>
    <t>Cuando el material se desperdicie</t>
  </si>
  <si>
    <t>Señales informativas de destino:</t>
  </si>
  <si>
    <t>005-I.-3.b</t>
  </si>
  <si>
    <t>005-I.-3.b.1</t>
  </si>
  <si>
    <t>SID-11 Confirmativa, de dos(2) Tableros de 30 X 178 cm</t>
  </si>
  <si>
    <t>N-CTR-CAR-1-07-016/00</t>
  </si>
  <si>
    <t>SEÑALAMIENTO Y DISPOSITIVOS PARA PROTECCION DE OBRAS</t>
  </si>
  <si>
    <t>I.</t>
  </si>
  <si>
    <t>I.2.</t>
  </si>
  <si>
    <t>Para Entronques, intersecciones o Desviaciones:</t>
  </si>
  <si>
    <t>I.2.a</t>
  </si>
  <si>
    <t>Señales Preventivas</t>
  </si>
  <si>
    <t>I.2.a.1</t>
  </si>
  <si>
    <t>SPP 86 x 86 con tablero adicional de 30 x 86, Hombres trabajando a XXX m.</t>
  </si>
  <si>
    <t>I.2.a.2</t>
  </si>
  <si>
    <t>SPP 86 x 86 Hombres trabajando</t>
  </si>
  <si>
    <t>I.2.b</t>
  </si>
  <si>
    <t>Señales Restrictivas:</t>
  </si>
  <si>
    <t>I.2.b.1</t>
  </si>
  <si>
    <t xml:space="preserve">SRP-9 86 x 86 Velocidad </t>
  </si>
  <si>
    <t>I.2.c</t>
  </si>
  <si>
    <t>Dispositivos luminosos, por unidad de obra terminada ( EP 047-Y-19.a)</t>
  </si>
  <si>
    <t>I.2.c.1</t>
  </si>
  <si>
    <t>Paneles con luces intermitentes de 120x240, debiendo operar con su propia fuente de energia.</t>
  </si>
  <si>
    <t>I.2.d</t>
  </si>
  <si>
    <t>Tambores, por unidad de obra terminada ( EP 047-Y-19.b)</t>
  </si>
  <si>
    <t>I.2.d.1</t>
  </si>
  <si>
    <t>Tambores de plastico flexible, de 91 cm de altura por 45 cm de diametro, con franjas horizontales circunvalares de material reflejante</t>
  </si>
  <si>
    <t>I.2.e</t>
  </si>
  <si>
    <t>I.2.e.1</t>
  </si>
  <si>
    <t>Postes de plastico de 110 cm de altura y 10 cm de diametro, con franjas horizontales circunvalares de material reflejante</t>
  </si>
  <si>
    <t>I.2.a.3</t>
  </si>
  <si>
    <t>SPI 56 x 178 de un tablero</t>
  </si>
  <si>
    <t>005-B-I.3.d.1.a</t>
  </si>
  <si>
    <t>NORMA N.CTR.CAR.1.07.016/00</t>
  </si>
  <si>
    <t>016-B.I.1</t>
  </si>
  <si>
    <t>Provisional en camino abierto según su tipo y caracteristicas establecidas  en el proyecto, por unidad de obra terminada:</t>
  </si>
  <si>
    <t>De 86 x 86 cm., con tablero adicional</t>
  </si>
  <si>
    <t>SEÑAL SPP</t>
  </si>
  <si>
    <t>De 86 x 86 cm.,</t>
  </si>
  <si>
    <t>SPP 86 x 86 , Hombres trabajando .</t>
  </si>
  <si>
    <t xml:space="preserve">De 86 x 86 cm., </t>
  </si>
  <si>
    <t>016-B</t>
  </si>
  <si>
    <t>Señalamiento y dispositivos para protección de obras</t>
  </si>
  <si>
    <t>016.I.2.c</t>
  </si>
  <si>
    <t>016.I.2.c.1</t>
  </si>
  <si>
    <t>FLECHA SECUENCIAL LUMINOSA</t>
  </si>
  <si>
    <t>016.I.2.d</t>
  </si>
  <si>
    <t>016.I.2.d.1</t>
  </si>
  <si>
    <t>TRAFITAMBO</t>
  </si>
  <si>
    <t>016.I.2.e</t>
  </si>
  <si>
    <t xml:space="preserve">Indicadores de alineamiento tubulares, por unidad de obra terminada </t>
  </si>
  <si>
    <t>016.I.2.e.1</t>
  </si>
  <si>
    <t>DELINEADOR CON BASE</t>
  </si>
  <si>
    <t>TUBERIA DE CONCRETO DE 1.50 M DIAM</t>
  </si>
  <si>
    <t>N-CTR-CAR-1-07-015/00</t>
  </si>
  <si>
    <t>CERCAS</t>
  </si>
  <si>
    <t>I</t>
  </si>
  <si>
    <t>Instalación de Cercas, por unidad de obra terminada.</t>
  </si>
  <si>
    <t xml:space="preserve">Cercado del derecho de vía, con postes de concreto hidráulico con una f'c=150 kg/cm², a cada 4.00 m y cuatro(4) lineas </t>
  </si>
  <si>
    <t>015-B.I.a</t>
  </si>
  <si>
    <t>De f´c= 150 kg/cm2, de base mayor de 12 cm, base menor  8 cm y 10 cm de altura, con agregado de tamaño maximo de 19 mm. (3/4 ")</t>
  </si>
  <si>
    <t>Suministro y colocacion de Barreras plasticas de proteccion</t>
  </si>
  <si>
    <t>EP 044-E.01.</t>
  </si>
  <si>
    <t>EP 044-E.02.</t>
  </si>
  <si>
    <t>007-I.1.a</t>
  </si>
  <si>
    <t>OD-5 Indicadores de Obstaculo, de 30 x 122</t>
  </si>
  <si>
    <t xml:space="preserve">OD-6 De concreto hidráulico 'f'c= 150 kg/cm2, de dimensiones de 100 cm de altura por  </t>
  </si>
  <si>
    <t>13 cm de diametro  y reflejante blanco</t>
  </si>
  <si>
    <t>INDICADORES</t>
  </si>
  <si>
    <t>007-B.I.1.a</t>
  </si>
  <si>
    <t>Indicadores de obstaculo</t>
  </si>
  <si>
    <t>Suministro y almacenamiento de defensa metalica de 3 crestas, con reflejantes</t>
  </si>
  <si>
    <t>Instalacion de Defensa metalica de tres crestas,  por unidad de obra terminada.</t>
  </si>
  <si>
    <t>Suministro y almacenamiento de defensa metalica de tres crestas con reflejantes</t>
  </si>
  <si>
    <t>NORMA N-CTR-CAR-1-07-015/00</t>
  </si>
  <si>
    <t xml:space="preserve">Cercado del derecho de vía, con postes de concreto hidráulico con una f'c=150 kg/cm², </t>
  </si>
  <si>
    <t xml:space="preserve">a cada 4.00 m y cuatro(4) lineas </t>
  </si>
  <si>
    <t>ml</t>
  </si>
  <si>
    <t>jor</t>
  </si>
  <si>
    <t>hora</t>
  </si>
  <si>
    <t>Cuadrilla</t>
  </si>
  <si>
    <t>puesto en obra</t>
  </si>
  <si>
    <t>Poste prefabricados de concreto fc=150 kg/cm2</t>
  </si>
  <si>
    <t>Concreto fc=100 kg/cm2</t>
  </si>
  <si>
    <t>Alambre de puas</t>
  </si>
  <si>
    <t>Grapa para alambre de puas</t>
  </si>
  <si>
    <t>Camion plataforma</t>
  </si>
  <si>
    <t>SOLDADURA</t>
  </si>
  <si>
    <t xml:space="preserve">RELACION DE CONCEPTOS DE TRABAJO  Y CANTIDADES DE OBRA PARA EXPRESION DE PRECIOS UNITARIOS Y MONTO TOTAL DE LA PROPOSICION (PRESUPUESTO BASE) </t>
  </si>
  <si>
    <t>PUENTES</t>
  </si>
  <si>
    <t>SUBESTRUCTURA</t>
  </si>
  <si>
    <t xml:space="preserve"> N.CTR.CAR.1.06.003/01</t>
  </si>
  <si>
    <t>PILOTES COLADOS EN EL LUGAR</t>
  </si>
  <si>
    <t>De concreto hidráulico reforzado, con ademe o sin ademe, según su tipo y sección, por unidad de obra terminada:</t>
  </si>
  <si>
    <t>De concreto hidráulico de 250 kg/cm2, sección de 120 cm  y perforación sin ademe</t>
  </si>
  <si>
    <t>En estructuras:</t>
  </si>
  <si>
    <t>De f'c= 250 kg/cm2, en zapatas</t>
  </si>
  <si>
    <t>003-B.J.1.a.3</t>
  </si>
  <si>
    <t>De f'c= 250 kg/cm2, en columnas</t>
  </si>
  <si>
    <t>003-B.J.1.a.4</t>
  </si>
  <si>
    <t>De f'c= 250 kg/cm2, en cabezales, bancos y topes en columnas</t>
  </si>
  <si>
    <t>003-B.J.1.a.8</t>
  </si>
  <si>
    <t>De f'c= 250 kg/cm2, en coronas, bancos y topes en estribos</t>
  </si>
  <si>
    <t>SUPERESTRUCTURA</t>
  </si>
  <si>
    <t>003-B.J.1.a.10</t>
  </si>
  <si>
    <t xml:space="preserve"> N.CTR.CAR.1.02.004/02</t>
  </si>
  <si>
    <t>004-B.J.2</t>
  </si>
  <si>
    <t>De presfuerzo:</t>
  </si>
  <si>
    <t>004-B.J.2.a</t>
  </si>
  <si>
    <t>Torones  de 1.27 cm de diámetro, límite de ruptura igual o mayor que 19,000 kg/cm², en trabes presforzadas</t>
  </si>
  <si>
    <t>EP 026-E.01B</t>
  </si>
  <si>
    <t>Transporte y montaje de trabes presforzadas de concreto hidraulico, por unidad de obra terminada</t>
  </si>
  <si>
    <t>EP.026-E.100</t>
  </si>
  <si>
    <t>Suministro y colocacion de lamina de acero acanalada, como cimbra perdida en losas de las estructuras, por unidad de obra terminada.</t>
  </si>
  <si>
    <t>m2</t>
  </si>
  <si>
    <t>006-B.J.1.a</t>
  </si>
  <si>
    <t>De f'c= 250 kg/cm2, en losas y diafragmas</t>
  </si>
  <si>
    <t>De f'c= 250 kg/cm2, en losas de acceso</t>
  </si>
  <si>
    <t>003-B.J.1.a.20</t>
  </si>
  <si>
    <t>De f'c= 250 kg/cm2, en guarniciones</t>
  </si>
  <si>
    <t>Varillas "C" con rosca en sus extremos, de límite elástico igual o mayor de f'y= 4,000  kg/cm2, P.U.O.T.</t>
  </si>
  <si>
    <t xml:space="preserve"> N.CTR.CAR.1.02.009/00</t>
  </si>
  <si>
    <t>PARAPETOS</t>
  </si>
  <si>
    <t>Parapetos según su tipo, por unidad de obra terminada:</t>
  </si>
  <si>
    <t>009/00.J.1</t>
  </si>
  <si>
    <t>Parapetos metálicos:</t>
  </si>
  <si>
    <t>009/00.J.1.a</t>
  </si>
  <si>
    <t>Para calzada</t>
  </si>
  <si>
    <t>047-G.12</t>
  </si>
  <si>
    <t>Juntas de dilatación por unidad de obra terminada, inciso 026.H.11:</t>
  </si>
  <si>
    <t>047-G.12.b.17</t>
  </si>
  <si>
    <t>De neopreno  en cabezales, p.u.o.t.</t>
  </si>
  <si>
    <t>Dm3</t>
  </si>
  <si>
    <t>De neopreno  en topes laterales, p.u.o.t.</t>
  </si>
  <si>
    <t>De f'c= 350 kg/cm2, en trabes presforzadas tipo AASHTO IV</t>
  </si>
  <si>
    <t>RETRO EXCAVADORA</t>
  </si>
  <si>
    <t>NORMA N.CTR.CAR.1.06.003/01</t>
  </si>
  <si>
    <t>De concreto hidráulico de 250 kg/cm2, sección de 120 cm  incluye : perforación sin ademe y lodos estabilizadores</t>
  </si>
  <si>
    <t>CONCRETO PREMEZCLADO F'c=250 KG/CM2</t>
  </si>
  <si>
    <t>COLOCACION DE CONCRETO</t>
  </si>
  <si>
    <t xml:space="preserve">OFICIAL </t>
  </si>
  <si>
    <t>PERFORACION</t>
  </si>
  <si>
    <t>BENTONITA</t>
  </si>
  <si>
    <t>PERFORADORA MAIT HR-180</t>
  </si>
  <si>
    <t>BOMBA SUMERGIBLE FLYGT 4''</t>
  </si>
  <si>
    <t>DIGESTOR DE BENTONITA</t>
  </si>
  <si>
    <t>DESARENADOR DE LODOS BENTONITOS</t>
  </si>
  <si>
    <t>TURBO MEZCLADORA TECSA</t>
  </si>
  <si>
    <t>CONCRETO F´C = 250 KG/CM2</t>
  </si>
  <si>
    <t>CIMBRA EN ZAPATAS</t>
  </si>
  <si>
    <t>CAMION GRUA</t>
  </si>
  <si>
    <t>CIMBRA</t>
  </si>
  <si>
    <t>CIMBRA METALICA DE 2.5 M DE DIAMETRO</t>
  </si>
  <si>
    <t>CIMBRA EN CABEZALES</t>
  </si>
  <si>
    <t>De f'c= 250 kg/cm2, en cabezales, bancos y topes en estribos</t>
  </si>
  <si>
    <t>SILLETA SEPARADORA</t>
  </si>
  <si>
    <t>SEPAROL</t>
  </si>
  <si>
    <t>TUBO DE PVC 1"</t>
  </si>
  <si>
    <t>OREJA DE IZAJE</t>
  </si>
  <si>
    <t>GRUA CAP. 40 TON.</t>
  </si>
  <si>
    <t>CONCRETO F´C =350 KG/CM2</t>
  </si>
  <si>
    <t>MOLDE METALICO TRABE AASHTO IV</t>
  </si>
  <si>
    <t>ACERO DE PRESFUERZO LR=19,000 KG/CM2</t>
  </si>
  <si>
    <t>POLIDUCTO 3/4"</t>
  </si>
  <si>
    <t>MATERIALES DE PRESFUERZO</t>
  </si>
  <si>
    <t>OFICIAL</t>
  </si>
  <si>
    <t>BOMBA HIDRAULICA</t>
  </si>
  <si>
    <t>GATO HIDRAULICO</t>
  </si>
  <si>
    <t>GENERADOR ELECTRICO 350 KVA</t>
  </si>
  <si>
    <t>GRUA CAP 40 TON</t>
  </si>
  <si>
    <t>GRUA CAP 70 TON</t>
  </si>
  <si>
    <t>TRACTO CAMION Y DOLLYS</t>
  </si>
  <si>
    <t>LAMINA LOSAACERO</t>
  </si>
  <si>
    <t>OFICIAL SOLDADOR</t>
  </si>
  <si>
    <t>EQUIPO DE CORTE OXIGENO/ACETILENO</t>
  </si>
  <si>
    <t>OXIGENO</t>
  </si>
  <si>
    <t>ACETILENO</t>
  </si>
  <si>
    <t>MANERALES Y BOQUILLA</t>
  </si>
  <si>
    <t>ACERO ESTRUCTURAL A-36</t>
  </si>
  <si>
    <t>CARTON ASFALTADO</t>
  </si>
  <si>
    <t>SIKAFLEX 1A</t>
  </si>
  <si>
    <t>SOLDADORA</t>
  </si>
  <si>
    <t>CIMBRA EN LOSAS Y DIAFRAGMAS</t>
  </si>
  <si>
    <t>CIMBRA EN GUARMICIONES</t>
  </si>
  <si>
    <t>ACERO GALVANIZADO EN CONCRETO</t>
  </si>
  <si>
    <t>TUERCAS Y RONDANAS GALVANIZADAS</t>
  </si>
  <si>
    <t>NORMA N.CTR.CAR.1.02.009/00</t>
  </si>
  <si>
    <t>TUBO DE ACERO GALV 3"</t>
  </si>
  <si>
    <t>TUBO DE ACERO GALV 2 1/2"</t>
  </si>
  <si>
    <t>TUBO DE ACERO GALV 2"</t>
  </si>
  <si>
    <t>TUBO DE ACERO GALV 1 1/2"</t>
  </si>
  <si>
    <t>PLACA DE ACERO DE 1/2"</t>
  </si>
  <si>
    <t>PINTURA PRIMER</t>
  </si>
  <si>
    <t>PINTURA ELECTROSTATICA</t>
  </si>
  <si>
    <t>PERNO DE 1" x 8"</t>
  </si>
  <si>
    <t>OFICIAL PINTOR</t>
  </si>
  <si>
    <t>EQUIPO DE PINTURA</t>
  </si>
  <si>
    <t>MAQUINA SOLADADORA</t>
  </si>
  <si>
    <t>DM3</t>
  </si>
  <si>
    <t>NEOPRENO 5.7</t>
  </si>
  <si>
    <t>NEOPRENO 2 CM</t>
  </si>
  <si>
    <t>NORMA N.CTR.CAR.1.01.002/11</t>
  </si>
  <si>
    <t>N.CTR.CAR.1.01.002/11</t>
  </si>
  <si>
    <t>N.CTR.CAR.1.01.003/11</t>
  </si>
  <si>
    <t>NORMA N.CTR.CAR.1.01.003/11</t>
  </si>
  <si>
    <t>N.CTR.CAR.1.01.009/11</t>
  </si>
  <si>
    <t>NORMA N.CTR.CAR.1.01.009/11</t>
  </si>
  <si>
    <t>NORMA N.CTR.CAR.1.01.007/11</t>
  </si>
  <si>
    <t>N.CTR.CAR.1.01.007/11</t>
  </si>
  <si>
    <t>NORMA N.CTR.CAR.1.01.011/11</t>
  </si>
  <si>
    <t>N.CTR.CAR.1.01.011/11</t>
  </si>
  <si>
    <t>SUBBASES Y BASES</t>
  </si>
  <si>
    <t>N-CTR-CAR-1-04-002/11</t>
  </si>
  <si>
    <t>N-CTR-CAR-1-04-006/09</t>
  </si>
  <si>
    <t xml:space="preserve"> N.CTR.CAR.1.04.006/09</t>
  </si>
  <si>
    <t>N.CTR.CAR.1.04.006/09</t>
  </si>
  <si>
    <t>NORMA N.CTR.CAR.1.04.006/09</t>
  </si>
  <si>
    <t>N.CTR.CAR.1.07.004/02</t>
  </si>
  <si>
    <t>NORMA N.CTR.CAR.1.07.004/02</t>
  </si>
  <si>
    <t>EP 074-E.02.c</t>
  </si>
  <si>
    <t>EP 081-E.01</t>
  </si>
  <si>
    <t xml:space="preserve">OD-6 De concreto hidráulico 'f'c= 150 kg/cm2, de dimensiones de 100 cm de altura por  13 cm de diametro  y reflejante </t>
  </si>
  <si>
    <t>blanco</t>
  </si>
  <si>
    <t xml:space="preserve">Excavación de cortes, cualesquiera que sea su clasificación, por unidad de obra terminada (Incluye los acarreos </t>
  </si>
  <si>
    <t>necesarios):</t>
  </si>
  <si>
    <t>Excavación para estructuras y obras de drenaje, cualesquiera que sea su clasificación y profundidad, p.u.o.t.:</t>
  </si>
  <si>
    <t>Rellenos, con materiales procedentes de los bancos que elija el contratista incluyendo acarreos, p.u.o.t.:</t>
  </si>
  <si>
    <t>Recubrimiento de superficies conforme a las dimensiones, caracteristicas y colores establecidos,p.u.o.t.:</t>
  </si>
  <si>
    <t>Suministro y colocacion de lamina de acero acanalada, como cimbra perdida en losas de las estructuras, p.u.o.t..</t>
  </si>
  <si>
    <t>Varillas "C" con rosca en sus extremos, de límite elástico igual o mayor de f'y= 4,000  kg/cm2, p.u.o.t.</t>
  </si>
  <si>
    <t>Señalamiento y dispositivos para protección de obras, por unidad de obra terminada , se utilizará material reflejante tipo  "SCOTCH-LITE" ó similar, Grado Diamante fluorescente.</t>
  </si>
  <si>
    <t xml:space="preserve">Dispositivos luminosos, por unidad de obra terminada </t>
  </si>
  <si>
    <t xml:space="preserve">Tambores, por unidad de obra terminada </t>
  </si>
  <si>
    <r>
      <t>Concreto hidráulico según su tipo y resistencia, por unidad de obra terminada</t>
    </r>
    <r>
      <rPr>
        <b/>
        <sz val="11"/>
        <rFont val="Arial"/>
        <family val="2"/>
      </rPr>
      <t>:</t>
    </r>
  </si>
  <si>
    <t>CUNETAS TIPO VADO</t>
  </si>
  <si>
    <t>De concreto hidráulico simple</t>
  </si>
  <si>
    <t>De f´c= 250 kg/cm2 con agregado maximo de 38 mm (1 1/2") incluye acero de refuerzo segun proyecto tipo, p.u.o.t.</t>
  </si>
  <si>
    <t>N.CTR.CAR.1.03.003/00</t>
  </si>
  <si>
    <t>SII Kilometraje con  ruta:</t>
  </si>
  <si>
    <t>De 30 X 120 cm., con escudo</t>
  </si>
  <si>
    <t>SR-6 Alto, 30 por lado</t>
  </si>
  <si>
    <t>De 29.5 x67 cm, Letrero tipo Bastidor (pendon)</t>
  </si>
  <si>
    <t>SEÑALES DE INFORMACION GENERAL</t>
  </si>
  <si>
    <t>SIG-7, Lugar, de 40x178</t>
  </si>
  <si>
    <t>Medidas de mitigacion y compensacion en materia de impacto ambiental (SEGUN ALCANCES DE ESPECIFICACION</t>
  </si>
  <si>
    <t>PARTICULAR E.P.-MIA.001)</t>
  </si>
  <si>
    <t>Lote</t>
  </si>
  <si>
    <t>Estructura de acero para reten militar, p.u.o.t. (incluye cimentacion, acero estructural, techumbre y todo lo necesario</t>
  </si>
  <si>
    <t>para la correcta ejecucion del proyeto tipo " Sombra para tractocamiones" y " Fosa de Revision Militar" )</t>
  </si>
  <si>
    <t>CONSTRUCCIÓN CON SECCIÓN DE 9.0 M DE LA CARRETERA: MEXICALI – LAGUNA CHAPALA, TRAMO: PUERTECITOS – LAGUNA CHAPALA, DEL KM. 146+000 AL KM. 159+000, INCLUYE: TERRACERIAS, OBRAS DE DRENAJE, UN PUENTE KM 158+120, PAVIMENTO DE CONCRETO ASFALTICO, SEÑALAMIENTO Y OBRAS COMPLEMENTARIAS, EN EL MUNICIPIO DE ENSENADA, ESTADO DE BAJA CALIFORNIA.</t>
  </si>
  <si>
    <t>SP-Curva</t>
  </si>
  <si>
    <t>De 86x86 cm</t>
  </si>
  <si>
    <t>SP-Zona de derrumbes</t>
  </si>
  <si>
    <t>SP-31, Alto proximo, de 86 x 86 cm</t>
  </si>
  <si>
    <t xml:space="preserve">ESTA RELACION COMPRENDE 78 CONCEPTOS </t>
  </si>
  <si>
    <t>005-1.2a</t>
  </si>
  <si>
    <t>005-I.3.a.9</t>
  </si>
  <si>
    <t>I.-3.d</t>
  </si>
  <si>
    <t>I.-3.d.1</t>
  </si>
  <si>
    <t>E.P-MIA.001</t>
  </si>
  <si>
    <t>EP.P-</t>
  </si>
  <si>
    <t>005-I.1.a</t>
  </si>
  <si>
    <t>005-I.1.a.3</t>
  </si>
  <si>
    <t>005-I.1.y.3</t>
  </si>
  <si>
    <t>005-I.1.g</t>
  </si>
  <si>
    <t xml:space="preserve">RELACION DE CONCEPTOS DE TRABAJO  Y CANTIDADES DE OBRA PARA EXPRESION DE PRECIOS UNITARIOS Y MONTO TOTAL DE LA PROPOSICION                                       (FORMA E-7) </t>
  </si>
  <si>
    <t>LO-009000999-N230-2013</t>
  </si>
</sst>
</file>

<file path=xl/styles.xml><?xml version="1.0" encoding="utf-8"?>
<styleSheet xmlns="http://schemas.openxmlformats.org/spreadsheetml/2006/main">
  <numFmts count="11">
    <numFmt numFmtId="44" formatCode="_-&quot;$&quot;* #,##0.00_-;\-&quot;$&quot;* #,##0.00_-;_-&quot;$&quot;* &quot;-&quot;??_-;_-@_-"/>
    <numFmt numFmtId="164" formatCode="#,##0.0"/>
    <numFmt numFmtId="165" formatCode="General_)"/>
    <numFmt numFmtId="166" formatCode="0.000000"/>
    <numFmt numFmtId="167" formatCode="0.000"/>
    <numFmt numFmtId="168" formatCode="#,##0.0000"/>
    <numFmt numFmtId="169" formatCode="#,##0.00000"/>
    <numFmt numFmtId="170" formatCode="#,##0.000"/>
    <numFmt numFmtId="171" formatCode="#,##0.00_ ;\-#,##0.00\ "/>
    <numFmt numFmtId="172" formatCode="_-* #,##0.0_-;\-* #,##0.0_-;_-* &quot;&quot;??_-;_-@_-"/>
    <numFmt numFmtId="173" formatCode="0.000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91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right"/>
    </xf>
    <xf numFmtId="0" fontId="4" fillId="0" borderId="2" xfId="0" applyFont="1" applyBorder="1" applyAlignment="1">
      <alignment horizontal="centerContinuous"/>
    </xf>
    <xf numFmtId="0" fontId="4" fillId="0" borderId="3" xfId="0" quotePrefix="1" applyFont="1" applyFill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Continuous"/>
    </xf>
    <xf numFmtId="0" fontId="4" fillId="0" borderId="9" xfId="0" quotePrefix="1" applyFont="1" applyFill="1" applyBorder="1" applyAlignment="1">
      <alignment horizontal="centerContinuous"/>
    </xf>
    <xf numFmtId="0" fontId="6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" xfId="0" quotePrefix="1" applyFont="1" applyFill="1" applyBorder="1" applyAlignment="1">
      <alignment horizontal="centerContinuous"/>
    </xf>
    <xf numFmtId="0" fontId="6" fillId="0" borderId="17" xfId="0" applyFont="1" applyBorder="1" applyAlignment="1">
      <alignment horizontal="center"/>
    </xf>
    <xf numFmtId="0" fontId="6" fillId="0" borderId="18" xfId="0" applyFont="1" applyBorder="1"/>
    <xf numFmtId="0" fontId="6" fillId="0" borderId="2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0" xfId="0" applyFont="1" applyBorder="1"/>
    <xf numFmtId="0" fontId="6" fillId="0" borderId="10" xfId="0" applyFont="1" applyBorder="1" applyAlignment="1">
      <alignment horizontal="center"/>
    </xf>
    <xf numFmtId="0" fontId="6" fillId="0" borderId="24" xfId="0" applyFont="1" applyBorder="1"/>
    <xf numFmtId="0" fontId="6" fillId="0" borderId="2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8" fillId="0" borderId="32" xfId="0" applyFont="1" applyBorder="1" applyAlignment="1">
      <alignment horizontal="center" vertical="center"/>
    </xf>
    <xf numFmtId="164" fontId="2" fillId="0" borderId="32" xfId="0" applyNumberFormat="1" applyFont="1" applyBorder="1" applyAlignment="1">
      <alignment horizontal="right" vertical="center"/>
    </xf>
    <xf numFmtId="2" fontId="2" fillId="0" borderId="30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centerContinuous" vertical="center"/>
    </xf>
    <xf numFmtId="4" fontId="2" fillId="0" borderId="33" xfId="0" applyNumberFormat="1" applyFont="1" applyBorder="1" applyAlignment="1">
      <alignment horizontal="right" vertical="center"/>
    </xf>
    <xf numFmtId="4" fontId="2" fillId="2" borderId="33" xfId="0" applyNumberFormat="1" applyFont="1" applyFill="1" applyBorder="1" applyAlignment="1">
      <alignment horizontal="right" vertical="center"/>
    </xf>
    <xf numFmtId="0" fontId="2" fillId="2" borderId="30" xfId="0" applyFont="1" applyFill="1" applyBorder="1" applyAlignment="1">
      <alignment vertical="center"/>
    </xf>
    <xf numFmtId="0" fontId="8" fillId="2" borderId="32" xfId="0" applyFont="1" applyFill="1" applyBorder="1" applyAlignment="1">
      <alignment vertical="center"/>
    </xf>
    <xf numFmtId="165" fontId="2" fillId="0" borderId="34" xfId="0" applyNumberFormat="1" applyFont="1" applyFill="1" applyBorder="1" applyAlignment="1" applyProtection="1">
      <alignment horizontal="left"/>
    </xf>
    <xf numFmtId="0" fontId="2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4" fontId="8" fillId="2" borderId="0" xfId="0" applyNumberFormat="1" applyFont="1" applyFill="1" applyBorder="1"/>
    <xf numFmtId="0" fontId="2" fillId="2" borderId="39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4" fontId="8" fillId="2" borderId="35" xfId="0" applyNumberFormat="1" applyFont="1" applyFill="1" applyBorder="1"/>
    <xf numFmtId="44" fontId="9" fillId="2" borderId="40" xfId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2" fillId="2" borderId="0" xfId="0" applyFont="1" applyFill="1" applyBorder="1" applyAlignment="1">
      <alignment horizontal="center"/>
    </xf>
    <xf numFmtId="4" fontId="2" fillId="2" borderId="23" xfId="0" applyNumberFormat="1" applyFont="1" applyFill="1" applyBorder="1" applyAlignment="1">
      <alignment horizontal="right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4" fontId="2" fillId="2" borderId="41" xfId="0" applyNumberFormat="1" applyFont="1" applyFill="1" applyBorder="1" applyAlignment="1">
      <alignment horizontal="right" vertical="center"/>
    </xf>
    <xf numFmtId="4" fontId="2" fillId="0" borderId="30" xfId="0" applyNumberFormat="1" applyFont="1" applyFill="1" applyBorder="1" applyAlignment="1">
      <alignment horizontal="right" vertical="center"/>
    </xf>
    <xf numFmtId="39" fontId="2" fillId="0" borderId="34" xfId="0" applyNumberFormat="1" applyFont="1" applyFill="1" applyBorder="1" applyProtection="1"/>
    <xf numFmtId="165" fontId="2" fillId="0" borderId="34" xfId="0" applyNumberFormat="1" applyFont="1" applyFill="1" applyBorder="1" applyAlignment="1" applyProtection="1">
      <alignment horizontal="center"/>
    </xf>
    <xf numFmtId="0" fontId="6" fillId="0" borderId="27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165" fontId="2" fillId="0" borderId="43" xfId="0" applyNumberFormat="1" applyFont="1" applyFill="1" applyBorder="1" applyAlignment="1" applyProtection="1">
      <alignment horizontal="left"/>
    </xf>
    <xf numFmtId="165" fontId="9" fillId="0" borderId="47" xfId="0" applyNumberFormat="1" applyFont="1" applyFill="1" applyBorder="1" applyAlignment="1" applyProtection="1">
      <alignment horizontal="left"/>
    </xf>
    <xf numFmtId="165" fontId="9" fillId="0" borderId="43" xfId="0" applyNumberFormat="1" applyFont="1" applyFill="1" applyBorder="1" applyAlignment="1" applyProtection="1">
      <alignment horizontal="center"/>
    </xf>
    <xf numFmtId="4" fontId="2" fillId="0" borderId="32" xfId="0" applyNumberFormat="1" applyFont="1" applyFill="1" applyBorder="1" applyAlignment="1">
      <alignment horizontal="right" vertical="center"/>
    </xf>
    <xf numFmtId="0" fontId="5" fillId="2" borderId="32" xfId="0" applyFont="1" applyFill="1" applyBorder="1" applyAlignment="1">
      <alignment horizontal="center" vertical="center"/>
    </xf>
    <xf numFmtId="4" fontId="5" fillId="2" borderId="32" xfId="0" applyNumberFormat="1" applyFont="1" applyFill="1" applyBorder="1" applyAlignment="1">
      <alignment horizontal="right" vertical="center"/>
    </xf>
    <xf numFmtId="4" fontId="5" fillId="0" borderId="30" xfId="0" applyNumberFormat="1" applyFont="1" applyFill="1" applyBorder="1" applyAlignment="1">
      <alignment horizontal="right" vertical="center"/>
    </xf>
    <xf numFmtId="0" fontId="5" fillId="2" borderId="32" xfId="0" applyFont="1" applyFill="1" applyBorder="1" applyAlignment="1">
      <alignment vertical="center"/>
    </xf>
    <xf numFmtId="4" fontId="5" fillId="2" borderId="33" xfId="0" applyNumberFormat="1" applyFont="1" applyFill="1" applyBorder="1" applyAlignment="1">
      <alignment horizontal="right" vertical="center"/>
    </xf>
    <xf numFmtId="165" fontId="5" fillId="0" borderId="34" xfId="0" applyNumberFormat="1" applyFont="1" applyBorder="1" applyAlignment="1" applyProtection="1">
      <alignment horizontal="center"/>
    </xf>
    <xf numFmtId="39" fontId="5" fillId="0" borderId="34" xfId="0" applyNumberFormat="1" applyFont="1" applyBorder="1" applyAlignment="1" applyProtection="1">
      <alignment horizontal="center" wrapText="1"/>
    </xf>
    <xf numFmtId="39" fontId="5" fillId="0" borderId="34" xfId="0" applyNumberFormat="1" applyFont="1" applyFill="1" applyBorder="1" applyAlignment="1" applyProtection="1">
      <alignment wrapText="1"/>
    </xf>
    <xf numFmtId="0" fontId="5" fillId="0" borderId="32" xfId="0" applyFont="1" applyBorder="1" applyAlignment="1">
      <alignment horizontal="center" vertical="center"/>
    </xf>
    <xf numFmtId="164" fontId="5" fillId="0" borderId="32" xfId="0" applyNumberFormat="1" applyFont="1" applyBorder="1" applyAlignment="1">
      <alignment horizontal="right" vertical="center"/>
    </xf>
    <xf numFmtId="2" fontId="5" fillId="0" borderId="30" xfId="0" applyNumberFormat="1" applyFont="1" applyBorder="1" applyAlignment="1">
      <alignment horizontal="right" vertical="center"/>
    </xf>
    <xf numFmtId="0" fontId="5" fillId="0" borderId="32" xfId="0" applyFont="1" applyBorder="1" applyAlignment="1">
      <alignment horizontal="centerContinuous" vertical="center"/>
    </xf>
    <xf numFmtId="4" fontId="5" fillId="0" borderId="33" xfId="0" applyNumberFormat="1" applyFont="1" applyBorder="1" applyAlignment="1">
      <alignment horizontal="right" vertical="center"/>
    </xf>
    <xf numFmtId="4" fontId="5" fillId="2" borderId="33" xfId="0" applyNumberFormat="1" applyFont="1" applyFill="1" applyBorder="1" applyAlignment="1">
      <alignment horizontal="right"/>
    </xf>
    <xf numFmtId="165" fontId="5" fillId="0" borderId="34" xfId="0" applyNumberFormat="1" applyFont="1" applyFill="1" applyBorder="1" applyAlignment="1" applyProtection="1">
      <alignment horizontal="center"/>
    </xf>
    <xf numFmtId="39" fontId="5" fillId="0" borderId="34" xfId="0" applyNumberFormat="1" applyFont="1" applyFill="1" applyBorder="1" applyAlignment="1" applyProtection="1">
      <alignment horizontal="center" wrapText="1"/>
    </xf>
    <xf numFmtId="39" fontId="5" fillId="0" borderId="34" xfId="0" applyNumberFormat="1" applyFont="1" applyFill="1" applyBorder="1" applyProtection="1"/>
    <xf numFmtId="0" fontId="5" fillId="2" borderId="30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4" fontId="5" fillId="0" borderId="32" xfId="0" applyNumberFormat="1" applyFont="1" applyFill="1" applyBorder="1" applyAlignment="1">
      <alignment horizontal="right" vertical="center"/>
    </xf>
    <xf numFmtId="4" fontId="5" fillId="2" borderId="30" xfId="0" applyNumberFormat="1" applyFont="1" applyFill="1" applyBorder="1" applyAlignment="1">
      <alignment horizontal="right" vertical="center"/>
    </xf>
    <xf numFmtId="165" fontId="6" fillId="0" borderId="43" xfId="0" applyNumberFormat="1" applyFont="1" applyFill="1" applyBorder="1" applyAlignment="1" applyProtection="1">
      <alignment horizontal="left"/>
    </xf>
    <xf numFmtId="164" fontId="5" fillId="2" borderId="32" xfId="0" applyNumberFormat="1" applyFont="1" applyFill="1" applyBorder="1" applyAlignment="1">
      <alignment horizontal="right" vertical="center"/>
    </xf>
    <xf numFmtId="2" fontId="5" fillId="2" borderId="30" xfId="0" applyNumberFormat="1" applyFont="1" applyFill="1" applyBorder="1" applyAlignment="1">
      <alignment horizontal="right" vertical="center"/>
    </xf>
    <xf numFmtId="165" fontId="5" fillId="0" borderId="48" xfId="0" applyNumberFormat="1" applyFont="1" applyFill="1" applyBorder="1" applyAlignment="1" applyProtection="1">
      <alignment horizontal="left"/>
    </xf>
    <xf numFmtId="165" fontId="5" fillId="0" borderId="45" xfId="0" applyNumberFormat="1" applyFont="1" applyBorder="1" applyProtection="1"/>
    <xf numFmtId="2" fontId="5" fillId="0" borderId="30" xfId="0" applyNumberFormat="1" applyFont="1" applyFill="1" applyBorder="1" applyAlignment="1">
      <alignment horizontal="right" vertical="center"/>
    </xf>
    <xf numFmtId="165" fontId="5" fillId="0" borderId="46" xfId="0" applyNumberFormat="1" applyFont="1" applyFill="1" applyBorder="1" applyProtection="1"/>
    <xf numFmtId="165" fontId="5" fillId="0" borderId="34" xfId="0" applyNumberFormat="1" applyFont="1" applyFill="1" applyBorder="1" applyAlignment="1" applyProtection="1">
      <alignment horizontal="left"/>
    </xf>
    <xf numFmtId="165" fontId="5" fillId="0" borderId="34" xfId="0" quotePrefix="1" applyNumberFormat="1" applyFont="1" applyFill="1" applyBorder="1" applyAlignment="1" applyProtection="1">
      <alignment horizontal="left"/>
    </xf>
    <xf numFmtId="0" fontId="5" fillId="0" borderId="30" xfId="0" applyFont="1" applyFill="1" applyBorder="1" applyAlignment="1">
      <alignment vertical="center"/>
    </xf>
    <xf numFmtId="165" fontId="5" fillId="0" borderId="34" xfId="0" applyNumberFormat="1" applyFont="1" applyFill="1" applyBorder="1" applyAlignment="1" applyProtection="1">
      <alignment horizontal="left" vertical="top"/>
    </xf>
    <xf numFmtId="0" fontId="5" fillId="2" borderId="28" xfId="0" applyFont="1" applyFill="1" applyBorder="1" applyAlignment="1">
      <alignment horizontal="center" vertical="center"/>
    </xf>
    <xf numFmtId="165" fontId="5" fillId="0" borderId="34" xfId="0" applyNumberFormat="1" applyFont="1" applyFill="1" applyBorder="1" applyProtection="1"/>
    <xf numFmtId="165" fontId="5" fillId="0" borderId="0" xfId="0" applyNumberFormat="1" applyFont="1" applyFill="1" applyBorder="1" applyAlignment="1" applyProtection="1">
      <alignment horizontal="left"/>
    </xf>
    <xf numFmtId="165" fontId="5" fillId="0" borderId="0" xfId="0" applyNumberFormat="1" applyFont="1" applyFill="1" applyBorder="1" applyAlignment="1" applyProtection="1">
      <alignment horizontal="center"/>
    </xf>
    <xf numFmtId="0" fontId="5" fillId="0" borderId="35" xfId="0" applyFont="1" applyFill="1" applyBorder="1" applyAlignment="1">
      <alignment vertical="center"/>
    </xf>
    <xf numFmtId="4" fontId="5" fillId="0" borderId="30" xfId="0" applyNumberFormat="1" applyFont="1" applyFill="1" applyBorder="1" applyAlignment="1">
      <alignment vertical="center"/>
    </xf>
    <xf numFmtId="0" fontId="5" fillId="0" borderId="32" xfId="0" applyFont="1" applyFill="1" applyBorder="1" applyAlignment="1">
      <alignment horizontal="center"/>
    </xf>
    <xf numFmtId="4" fontId="5" fillId="0" borderId="30" xfId="0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/>
    <xf numFmtId="39" fontId="6" fillId="0" borderId="34" xfId="0" applyNumberFormat="1" applyFont="1" applyFill="1" applyBorder="1" applyAlignment="1" applyProtection="1">
      <alignment wrapText="1"/>
    </xf>
    <xf numFmtId="0" fontId="12" fillId="0" borderId="0" xfId="0" applyFont="1"/>
    <xf numFmtId="0" fontId="12" fillId="2" borderId="28" xfId="0" applyFont="1" applyFill="1" applyBorder="1" applyAlignment="1">
      <alignment horizontal="center" vertical="center"/>
    </xf>
    <xf numFmtId="165" fontId="12" fillId="0" borderId="34" xfId="0" applyNumberFormat="1" applyFont="1" applyFill="1" applyBorder="1" applyAlignment="1" applyProtection="1">
      <alignment horizontal="left"/>
    </xf>
    <xf numFmtId="0" fontId="12" fillId="0" borderId="32" xfId="0" applyFont="1" applyFill="1" applyBorder="1" applyAlignment="1">
      <alignment horizontal="center" vertical="center"/>
    </xf>
    <xf numFmtId="0" fontId="2" fillId="0" borderId="0" xfId="5"/>
    <xf numFmtId="0" fontId="2" fillId="4" borderId="0" xfId="5" applyFill="1"/>
    <xf numFmtId="0" fontId="2" fillId="0" borderId="0" xfId="5" applyFont="1" applyFill="1" applyBorder="1"/>
    <xf numFmtId="0" fontId="4" fillId="0" borderId="0" xfId="5" applyFont="1" applyBorder="1" applyAlignment="1">
      <alignment vertical="top" wrapText="1"/>
    </xf>
    <xf numFmtId="0" fontId="4" fillId="0" borderId="0" xfId="5" applyFont="1" applyAlignment="1">
      <alignment vertical="top" wrapText="1"/>
    </xf>
    <xf numFmtId="0" fontId="4" fillId="3" borderId="0" xfId="5" applyFont="1" applyFill="1" applyAlignment="1">
      <alignment vertical="top" wrapText="1"/>
    </xf>
    <xf numFmtId="0" fontId="4" fillId="0" borderId="0" xfId="5" applyFont="1" applyAlignment="1">
      <alignment vertical="top"/>
    </xf>
    <xf numFmtId="0" fontId="8" fillId="0" borderId="0" xfId="5" applyFont="1"/>
    <xf numFmtId="0" fontId="9" fillId="0" borderId="0" xfId="5" applyFont="1" applyFill="1" applyBorder="1"/>
    <xf numFmtId="0" fontId="2" fillId="0" borderId="0" xfId="5" applyFont="1" applyFill="1"/>
    <xf numFmtId="4" fontId="2" fillId="0" borderId="0" xfId="5" applyNumberFormat="1" applyFill="1" applyBorder="1" applyAlignment="1">
      <alignment horizontal="right"/>
    </xf>
    <xf numFmtId="168" fontId="2" fillId="0" borderId="0" xfId="5" applyNumberFormat="1" applyFont="1" applyFill="1" applyBorder="1" applyAlignment="1">
      <alignment horizontal="right"/>
    </xf>
    <xf numFmtId="4" fontId="2" fillId="0" borderId="0" xfId="5" applyNumberFormat="1" applyFont="1" applyFill="1" applyBorder="1"/>
    <xf numFmtId="4" fontId="2" fillId="0" borderId="0" xfId="5" applyNumberFormat="1" applyFont="1" applyFill="1"/>
    <xf numFmtId="0" fontId="2" fillId="0" borderId="0" xfId="5" applyFill="1"/>
    <xf numFmtId="0" fontId="9" fillId="0" borderId="0" xfId="5" applyFont="1" applyFill="1"/>
    <xf numFmtId="4" fontId="9" fillId="0" borderId="0" xfId="5" applyNumberFormat="1" applyFont="1" applyFill="1" applyBorder="1" applyAlignment="1">
      <alignment horizontal="right"/>
    </xf>
    <xf numFmtId="4" fontId="9" fillId="0" borderId="0" xfId="5" applyNumberFormat="1" applyFont="1" applyFill="1" applyBorder="1"/>
    <xf numFmtId="165" fontId="2" fillId="0" borderId="0" xfId="5" applyNumberFormat="1" applyFont="1" applyFill="1" applyBorder="1" applyProtection="1"/>
    <xf numFmtId="0" fontId="8" fillId="0" borderId="0" xfId="5" applyFont="1" applyAlignment="1">
      <alignment horizontal="left"/>
    </xf>
    <xf numFmtId="0" fontId="9" fillId="0" borderId="0" xfId="5" applyFont="1" applyFill="1" applyBorder="1" applyAlignment="1">
      <alignment horizontal="right" vertical="top"/>
    </xf>
    <xf numFmtId="0" fontId="2" fillId="2" borderId="3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center" vertical="center"/>
    </xf>
    <xf numFmtId="170" fontId="5" fillId="2" borderId="32" xfId="0" applyNumberFormat="1" applyFont="1" applyFill="1" applyBorder="1" applyAlignment="1">
      <alignment horizontal="right" vertical="center"/>
    </xf>
    <xf numFmtId="164" fontId="5" fillId="0" borderId="32" xfId="0" applyNumberFormat="1" applyFont="1" applyFill="1" applyBorder="1" applyAlignment="1">
      <alignment horizontal="right" vertical="center"/>
    </xf>
    <xf numFmtId="0" fontId="5" fillId="0" borderId="32" xfId="0" applyFont="1" applyFill="1" applyBorder="1" applyAlignment="1">
      <alignment vertical="center"/>
    </xf>
    <xf numFmtId="171" fontId="5" fillId="2" borderId="32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0" fillId="0" borderId="0" xfId="0" applyFill="1"/>
    <xf numFmtId="165" fontId="5" fillId="0" borderId="62" xfId="0" applyNumberFormat="1" applyFont="1" applyFill="1" applyBorder="1" applyAlignment="1" applyProtection="1"/>
    <xf numFmtId="165" fontId="5" fillId="0" borderId="63" xfId="0" applyNumberFormat="1" applyFont="1" applyFill="1" applyBorder="1" applyProtection="1"/>
    <xf numFmtId="0" fontId="6" fillId="0" borderId="32" xfId="0" applyFont="1" applyFill="1" applyBorder="1" applyAlignment="1">
      <alignment horizontal="center" vertical="center"/>
    </xf>
    <xf numFmtId="44" fontId="5" fillId="0" borderId="32" xfId="0" applyNumberFormat="1" applyFont="1" applyFill="1" applyBorder="1" applyAlignment="1" applyProtection="1">
      <alignment horizontal="right" wrapText="1"/>
    </xf>
    <xf numFmtId="44" fontId="5" fillId="0" borderId="34" xfId="0" applyNumberFormat="1" applyFont="1" applyFill="1" applyBorder="1" applyAlignment="1" applyProtection="1">
      <alignment horizontal="right" wrapText="1"/>
    </xf>
    <xf numFmtId="0" fontId="12" fillId="2" borderId="61" xfId="0" applyFont="1" applyFill="1" applyBorder="1" applyAlignment="1">
      <alignment horizontal="center" vertical="center"/>
    </xf>
    <xf numFmtId="44" fontId="5" fillId="0" borderId="62" xfId="0" applyNumberFormat="1" applyFont="1" applyFill="1" applyBorder="1" applyAlignment="1" applyProtection="1">
      <alignment horizontal="right" wrapText="1"/>
    </xf>
    <xf numFmtId="44" fontId="5" fillId="0" borderId="32" xfId="0" applyNumberFormat="1" applyFont="1" applyFill="1" applyBorder="1" applyAlignment="1" applyProtection="1">
      <alignment horizontal="right"/>
    </xf>
    <xf numFmtId="44" fontId="5" fillId="0" borderId="32" xfId="0" applyNumberFormat="1" applyFont="1" applyFill="1" applyBorder="1" applyAlignment="1">
      <alignment horizontal="right" vertical="center"/>
    </xf>
    <xf numFmtId="44" fontId="5" fillId="0" borderId="32" xfId="0" applyNumberFormat="1" applyFont="1" applyFill="1" applyBorder="1" applyAlignment="1">
      <alignment horizontal="right"/>
    </xf>
    <xf numFmtId="44" fontId="5" fillId="0" borderId="34" xfId="0" applyNumberFormat="1" applyFont="1" applyFill="1" applyBorder="1" applyAlignment="1" applyProtection="1">
      <alignment horizontal="right"/>
    </xf>
    <xf numFmtId="44" fontId="5" fillId="2" borderId="32" xfId="0" applyNumberFormat="1" applyFont="1" applyFill="1" applyBorder="1" applyAlignment="1">
      <alignment horizontal="right"/>
    </xf>
    <xf numFmtId="44" fontId="5" fillId="0" borderId="62" xfId="0" applyNumberFormat="1" applyFont="1" applyFill="1" applyBorder="1" applyAlignment="1" applyProtection="1">
      <alignment horizontal="right"/>
    </xf>
    <xf numFmtId="164" fontId="6" fillId="0" borderId="26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44" fontId="5" fillId="0" borderId="0" xfId="0" applyNumberFormat="1" applyFont="1" applyFill="1" applyBorder="1" applyAlignment="1" applyProtection="1">
      <alignment horizontal="right"/>
    </xf>
    <xf numFmtId="165" fontId="5" fillId="0" borderId="64" xfId="0" applyNumberFormat="1" applyFont="1" applyFill="1" applyBorder="1" applyAlignment="1" applyProtection="1">
      <alignment horizontal="left"/>
    </xf>
    <xf numFmtId="165" fontId="5" fillId="0" borderId="60" xfId="0" applyNumberFormat="1" applyFont="1" applyFill="1" applyBorder="1" applyAlignment="1" applyProtection="1">
      <alignment horizontal="left"/>
    </xf>
    <xf numFmtId="0" fontId="2" fillId="2" borderId="28" xfId="0" applyFont="1" applyFill="1" applyBorder="1" applyAlignment="1">
      <alignment horizontal="center" vertical="center"/>
    </xf>
    <xf numFmtId="165" fontId="5" fillId="0" borderId="0" xfId="0" applyNumberFormat="1" applyFont="1" applyBorder="1" applyAlignment="1" applyProtection="1">
      <alignment horizontal="center"/>
    </xf>
    <xf numFmtId="44" fontId="5" fillId="0" borderId="30" xfId="0" applyNumberFormat="1" applyFont="1" applyFill="1" applyBorder="1" applyAlignment="1" applyProtection="1">
      <alignment horizontal="right" wrapText="1"/>
    </xf>
    <xf numFmtId="39" fontId="5" fillId="0" borderId="65" xfId="0" applyNumberFormat="1" applyFont="1" applyFill="1" applyBorder="1" applyAlignment="1" applyProtection="1">
      <alignment horizontal="center" wrapText="1"/>
    </xf>
    <xf numFmtId="165" fontId="5" fillId="0" borderId="66" xfId="0" applyNumberFormat="1" applyFont="1" applyFill="1" applyBorder="1" applyAlignment="1" applyProtection="1">
      <alignment horizontal="left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vertical="center"/>
    </xf>
    <xf numFmtId="0" fontId="12" fillId="0" borderId="30" xfId="0" applyFont="1" applyFill="1" applyBorder="1" applyAlignment="1">
      <alignment vertical="center"/>
    </xf>
    <xf numFmtId="0" fontId="5" fillId="2" borderId="32" xfId="0" applyFont="1" applyFill="1" applyBorder="1" applyAlignment="1">
      <alignment horizontal="center"/>
    </xf>
    <xf numFmtId="4" fontId="5" fillId="2" borderId="30" xfId="0" applyNumberFormat="1" applyFont="1" applyFill="1" applyBorder="1" applyAlignment="1">
      <alignment vertical="center"/>
    </xf>
    <xf numFmtId="4" fontId="5" fillId="2" borderId="40" xfId="0" applyNumberFormat="1" applyFont="1" applyFill="1" applyBorder="1" applyAlignment="1">
      <alignment horizontal="right" vertical="center"/>
    </xf>
    <xf numFmtId="0" fontId="5" fillId="0" borderId="31" xfId="0" applyFont="1" applyFill="1" applyBorder="1" applyAlignment="1">
      <alignment vertical="center"/>
    </xf>
    <xf numFmtId="4" fontId="5" fillId="0" borderId="40" xfId="0" applyNumberFormat="1" applyFont="1" applyFill="1" applyBorder="1" applyAlignment="1">
      <alignment horizontal="right" vertical="center"/>
    </xf>
    <xf numFmtId="0" fontId="5" fillId="2" borderId="32" xfId="0" applyFont="1" applyFill="1" applyBorder="1" applyAlignment="1" applyProtection="1">
      <alignment horizontal="center" vertical="center"/>
    </xf>
    <xf numFmtId="39" fontId="6" fillId="0" borderId="34" xfId="0" applyNumberFormat="1" applyFont="1" applyFill="1" applyBorder="1" applyProtection="1"/>
    <xf numFmtId="165" fontId="9" fillId="0" borderId="0" xfId="5" applyNumberFormat="1" applyFont="1" applyFill="1" applyBorder="1" applyAlignment="1" applyProtection="1"/>
    <xf numFmtId="165" fontId="2" fillId="0" borderId="0" xfId="5" applyNumberFormat="1" applyFont="1" applyFill="1" applyBorder="1" applyAlignment="1" applyProtection="1"/>
    <xf numFmtId="0" fontId="9" fillId="0" borderId="8" xfId="5" applyFont="1" applyFill="1" applyBorder="1"/>
    <xf numFmtId="4" fontId="9" fillId="0" borderId="23" xfId="5" applyNumberFormat="1" applyFont="1" applyFill="1" applyBorder="1"/>
    <xf numFmtId="0" fontId="2" fillId="0" borderId="8" xfId="5" applyFill="1" applyBorder="1"/>
    <xf numFmtId="0" fontId="2" fillId="0" borderId="0" xfId="5" applyFill="1" applyBorder="1" applyAlignment="1">
      <alignment horizontal="center"/>
    </xf>
    <xf numFmtId="166" fontId="2" fillId="0" borderId="0" xfId="5" applyNumberFormat="1" applyFont="1" applyFill="1" applyBorder="1"/>
    <xf numFmtId="4" fontId="2" fillId="0" borderId="23" xfId="5" applyNumberFormat="1" applyFont="1" applyFill="1" applyBorder="1"/>
    <xf numFmtId="0" fontId="2" fillId="0" borderId="8" xfId="5" applyFont="1" applyFill="1" applyBorder="1"/>
    <xf numFmtId="0" fontId="2" fillId="0" borderId="8" xfId="5" applyFont="1" applyFill="1" applyBorder="1" applyAlignment="1">
      <alignment horizontal="center" vertical="center"/>
    </xf>
    <xf numFmtId="0" fontId="2" fillId="0" borderId="0" xfId="5" applyFont="1" applyFill="1" applyBorder="1" applyAlignment="1">
      <alignment horizontal="center" vertical="center"/>
    </xf>
    <xf numFmtId="4" fontId="9" fillId="0" borderId="58" xfId="5" applyNumberFormat="1" applyFont="1" applyFill="1" applyBorder="1"/>
    <xf numFmtId="0" fontId="9" fillId="0" borderId="8" xfId="5" applyFont="1" applyFill="1" applyBorder="1" applyAlignment="1">
      <alignment horizontal="left" vertical="center"/>
    </xf>
    <xf numFmtId="169" fontId="2" fillId="0" borderId="0" xfId="5" applyNumberFormat="1" applyFont="1" applyFill="1" applyBorder="1" applyAlignment="1">
      <alignment horizontal="right"/>
    </xf>
    <xf numFmtId="0" fontId="2" fillId="0" borderId="0" xfId="5" applyFont="1" applyFill="1" applyBorder="1" applyAlignment="1">
      <alignment horizontal="right"/>
    </xf>
    <xf numFmtId="167" fontId="2" fillId="0" borderId="0" xfId="5" applyNumberFormat="1" applyFont="1" applyFill="1" applyBorder="1" applyAlignment="1">
      <alignment horizontal="center"/>
    </xf>
    <xf numFmtId="4" fontId="2" fillId="0" borderId="54" xfId="5" applyNumberFormat="1" applyFont="1" applyFill="1" applyBorder="1"/>
    <xf numFmtId="4" fontId="13" fillId="0" borderId="0" xfId="5" applyNumberFormat="1" applyFont="1" applyFill="1" applyBorder="1" applyAlignment="1">
      <alignment horizontal="right"/>
    </xf>
    <xf numFmtId="0" fontId="2" fillId="0" borderId="55" xfId="5" applyFont="1" applyFill="1" applyBorder="1"/>
    <xf numFmtId="0" fontId="2" fillId="0" borderId="56" xfId="5" applyFont="1" applyFill="1" applyBorder="1"/>
    <xf numFmtId="4" fontId="9" fillId="0" borderId="56" xfId="5" applyNumberFormat="1" applyFont="1" applyFill="1" applyBorder="1" applyAlignment="1">
      <alignment horizontal="centerContinuous"/>
    </xf>
    <xf numFmtId="0" fontId="9" fillId="0" borderId="56" xfId="5" applyFont="1" applyFill="1" applyBorder="1" applyAlignment="1">
      <alignment horizontal="centerContinuous"/>
    </xf>
    <xf numFmtId="4" fontId="9" fillId="0" borderId="57" xfId="5" applyNumberFormat="1" applyFont="1" applyFill="1" applyBorder="1"/>
    <xf numFmtId="4" fontId="2" fillId="0" borderId="19" xfId="5" applyNumberFormat="1" applyFont="1" applyFill="1" applyBorder="1"/>
    <xf numFmtId="4" fontId="2" fillId="0" borderId="0" xfId="5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vertical="center" wrapText="1"/>
    </xf>
    <xf numFmtId="165" fontId="9" fillId="0" borderId="0" xfId="5" applyNumberFormat="1" applyFont="1" applyFill="1" applyBorder="1" applyAlignment="1" applyProtection="1">
      <alignment horizontal="right" wrapText="1"/>
    </xf>
    <xf numFmtId="165" fontId="2" fillId="0" borderId="0" xfId="5" quotePrefix="1" applyNumberFormat="1" applyFont="1" applyFill="1" applyBorder="1" applyAlignment="1" applyProtection="1">
      <alignment horizontal="left"/>
    </xf>
    <xf numFmtId="0" fontId="2" fillId="0" borderId="23" xfId="5" applyFont="1" applyFill="1" applyBorder="1"/>
    <xf numFmtId="0" fontId="9" fillId="0" borderId="0" xfId="5" applyFont="1" applyFill="1" applyBorder="1" applyAlignment="1">
      <alignment horizontal="center"/>
    </xf>
    <xf numFmtId="169" fontId="2" fillId="0" borderId="0" xfId="5" applyNumberFormat="1" applyFont="1" applyFill="1" applyBorder="1"/>
    <xf numFmtId="169" fontId="9" fillId="0" borderId="0" xfId="5" applyNumberFormat="1" applyFont="1" applyFill="1" applyBorder="1" applyAlignment="1">
      <alignment horizontal="right"/>
    </xf>
    <xf numFmtId="4" fontId="9" fillId="0" borderId="0" xfId="5" applyNumberFormat="1" applyFont="1" applyFill="1" applyBorder="1" applyAlignment="1">
      <alignment horizontal="centerContinuous"/>
    </xf>
    <xf numFmtId="0" fontId="9" fillId="0" borderId="0" xfId="5" applyFont="1" applyFill="1" applyBorder="1" applyAlignment="1">
      <alignment horizontal="centerContinuous"/>
    </xf>
    <xf numFmtId="165" fontId="2" fillId="0" borderId="0" xfId="5" applyNumberFormat="1" applyFont="1" applyFill="1" applyBorder="1" applyAlignment="1" applyProtection="1">
      <alignment horizontal="left" vertical="top"/>
    </xf>
    <xf numFmtId="0" fontId="14" fillId="0" borderId="8" xfId="5" applyFont="1" applyFill="1" applyBorder="1"/>
    <xf numFmtId="0" fontId="2" fillId="0" borderId="5" xfId="5" applyFont="1" applyFill="1" applyBorder="1"/>
    <xf numFmtId="4" fontId="2" fillId="0" borderId="58" xfId="5" applyNumberFormat="1" applyFont="1" applyFill="1" applyBorder="1"/>
    <xf numFmtId="0" fontId="14" fillId="0" borderId="0" xfId="5" quotePrefix="1" applyFont="1" applyFill="1" applyBorder="1" applyAlignment="1">
      <alignment horizontal="right" vertical="center"/>
    </xf>
    <xf numFmtId="0" fontId="13" fillId="0" borderId="0" xfId="5" applyFont="1" applyFill="1" applyBorder="1" applyAlignment="1">
      <alignment horizontal="left" vertical="center"/>
    </xf>
    <xf numFmtId="0" fontId="9" fillId="0" borderId="0" xfId="5" applyFont="1" applyFill="1" applyBorder="1" applyAlignment="1">
      <alignment horizontal="left" vertical="center"/>
    </xf>
    <xf numFmtId="165" fontId="2" fillId="0" borderId="0" xfId="5" applyNumberFormat="1" applyFont="1" applyFill="1" applyBorder="1" applyAlignment="1" applyProtection="1">
      <alignment horizontal="center"/>
    </xf>
    <xf numFmtId="39" fontId="2" fillId="0" borderId="0" xfId="5" applyNumberFormat="1" applyFont="1" applyFill="1" applyBorder="1" applyProtection="1"/>
    <xf numFmtId="0" fontId="2" fillId="0" borderId="0" xfId="5" applyFont="1" applyFill="1" applyBorder="1" applyAlignment="1">
      <alignment vertical="top"/>
    </xf>
    <xf numFmtId="0" fontId="2" fillId="0" borderId="0" xfId="5" applyFont="1" applyFill="1" applyBorder="1" applyAlignment="1"/>
    <xf numFmtId="0" fontId="9" fillId="0" borderId="0" xfId="5" quotePrefix="1" applyFont="1" applyFill="1" applyBorder="1" applyAlignment="1">
      <alignment horizontal="left" vertical="center"/>
    </xf>
    <xf numFmtId="0" fontId="2" fillId="0" borderId="8" xfId="5" applyFont="1" applyFill="1" applyBorder="1" applyAlignment="1">
      <alignment horizontal="left" vertical="center"/>
    </xf>
    <xf numFmtId="0" fontId="2" fillId="0" borderId="8" xfId="5" applyFill="1" applyBorder="1" applyAlignment="1">
      <alignment horizontal="left" vertical="center"/>
    </xf>
    <xf numFmtId="165" fontId="5" fillId="0" borderId="63" xfId="0" applyNumberFormat="1" applyFont="1" applyFill="1" applyBorder="1" applyAlignment="1" applyProtection="1">
      <alignment horizontal="left"/>
    </xf>
    <xf numFmtId="0" fontId="5" fillId="0" borderId="31" xfId="0" applyFont="1" applyFill="1" applyBorder="1" applyAlignment="1">
      <alignment horizontal="center"/>
    </xf>
    <xf numFmtId="165" fontId="5" fillId="0" borderId="68" xfId="0" applyNumberFormat="1" applyFont="1" applyFill="1" applyBorder="1" applyAlignment="1" applyProtection="1">
      <alignment horizontal="center"/>
    </xf>
    <xf numFmtId="0" fontId="5" fillId="0" borderId="29" xfId="0" applyFont="1" applyFill="1" applyBorder="1" applyAlignment="1">
      <alignment vertical="center"/>
    </xf>
    <xf numFmtId="4" fontId="5" fillId="0" borderId="33" xfId="0" applyNumberFormat="1" applyFont="1" applyFill="1" applyBorder="1" applyAlignment="1">
      <alignment horizontal="right" vertical="center"/>
    </xf>
    <xf numFmtId="165" fontId="5" fillId="0" borderId="43" xfId="0" applyNumberFormat="1" applyFont="1" applyFill="1" applyBorder="1" applyProtection="1"/>
    <xf numFmtId="165" fontId="5" fillId="0" borderId="63" xfId="0" applyNumberFormat="1" applyFont="1" applyFill="1" applyBorder="1" applyAlignment="1" applyProtection="1">
      <alignment horizontal="center"/>
    </xf>
    <xf numFmtId="39" fontId="5" fillId="0" borderId="63" xfId="0" applyNumberFormat="1" applyFont="1" applyFill="1" applyBorder="1" applyAlignment="1" applyProtection="1">
      <alignment horizontal="center" wrapText="1"/>
    </xf>
    <xf numFmtId="165" fontId="5" fillId="0" borderId="62" xfId="0" applyNumberFormat="1" applyFont="1" applyFill="1" applyBorder="1" applyAlignment="1" applyProtection="1">
      <alignment horizontal="center"/>
    </xf>
    <xf numFmtId="0" fontId="5" fillId="0" borderId="6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vertical="center"/>
    </xf>
    <xf numFmtId="172" fontId="5" fillId="0" borderId="30" xfId="0" applyNumberFormat="1" applyFont="1" applyFill="1" applyBorder="1" applyAlignment="1">
      <alignment horizontal="right" vertical="center"/>
    </xf>
    <xf numFmtId="4" fontId="5" fillId="0" borderId="32" xfId="0" applyNumberFormat="1" applyFont="1" applyFill="1" applyBorder="1" applyAlignment="1">
      <alignment vertical="center"/>
    </xf>
    <xf numFmtId="0" fontId="12" fillId="2" borderId="69" xfId="0" applyFont="1" applyFill="1" applyBorder="1" applyAlignment="1">
      <alignment horizontal="center" vertical="center"/>
    </xf>
    <xf numFmtId="44" fontId="5" fillId="0" borderId="30" xfId="0" applyNumberFormat="1" applyFont="1" applyFill="1" applyBorder="1" applyAlignment="1" applyProtection="1">
      <alignment horizontal="right"/>
    </xf>
    <xf numFmtId="165" fontId="5" fillId="0" borderId="62" xfId="0" applyNumberFormat="1" applyFont="1" applyFill="1" applyBorder="1" applyProtection="1"/>
    <xf numFmtId="165" fontId="5" fillId="0" borderId="32" xfId="0" applyNumberFormat="1" applyFont="1" applyFill="1" applyBorder="1" applyProtection="1"/>
    <xf numFmtId="165" fontId="5" fillId="0" borderId="32" xfId="0" applyNumberFormat="1" applyFont="1" applyFill="1" applyBorder="1" applyAlignment="1" applyProtection="1">
      <alignment horizontal="center"/>
    </xf>
    <xf numFmtId="39" fontId="5" fillId="0" borderId="62" xfId="0" applyNumberFormat="1" applyFont="1" applyFill="1" applyBorder="1" applyAlignment="1" applyProtection="1">
      <alignment horizontal="center" wrapText="1"/>
    </xf>
    <xf numFmtId="39" fontId="5" fillId="0" borderId="32" xfId="0" applyNumberFormat="1" applyFont="1" applyFill="1" applyBorder="1" applyAlignment="1" applyProtection="1">
      <alignment horizontal="center" wrapText="1"/>
    </xf>
    <xf numFmtId="0" fontId="5" fillId="0" borderId="32" xfId="0" applyFont="1" applyFill="1" applyBorder="1" applyAlignment="1" applyProtection="1">
      <alignment horizontal="center" vertical="center"/>
    </xf>
    <xf numFmtId="165" fontId="5" fillId="0" borderId="59" xfId="0" applyNumberFormat="1" applyFont="1" applyFill="1" applyBorder="1" applyAlignment="1" applyProtection="1">
      <alignment horizontal="left"/>
    </xf>
    <xf numFmtId="4" fontId="9" fillId="0" borderId="56" xfId="5" applyNumberFormat="1" applyFont="1" applyFill="1" applyBorder="1" applyAlignment="1">
      <alignment horizontal="center"/>
    </xf>
    <xf numFmtId="0" fontId="9" fillId="0" borderId="56" xfId="5" applyFont="1" applyFill="1" applyBorder="1" applyAlignment="1">
      <alignment horizontal="center"/>
    </xf>
    <xf numFmtId="168" fontId="2" fillId="0" borderId="0" xfId="5" applyNumberFormat="1" applyFont="1" applyFill="1" applyBorder="1"/>
    <xf numFmtId="165" fontId="5" fillId="0" borderId="43" xfId="0" applyNumberFormat="1" applyFont="1" applyFill="1" applyBorder="1" applyAlignment="1" applyProtection="1">
      <alignment horizontal="left"/>
    </xf>
    <xf numFmtId="0" fontId="2" fillId="2" borderId="32" xfId="0" applyFont="1" applyFill="1" applyBorder="1" applyAlignment="1">
      <alignment horizontal="center" vertical="center"/>
    </xf>
    <xf numFmtId="164" fontId="2" fillId="2" borderId="32" xfId="0" applyNumberFormat="1" applyFont="1" applyFill="1" applyBorder="1" applyAlignment="1">
      <alignment horizontal="right" vertical="center"/>
    </xf>
    <xf numFmtId="2" fontId="2" fillId="2" borderId="30" xfId="0" applyNumberFormat="1" applyFont="1" applyFill="1" applyBorder="1" applyAlignment="1">
      <alignment horizontal="right" vertical="center"/>
    </xf>
    <xf numFmtId="0" fontId="2" fillId="2" borderId="32" xfId="0" applyFont="1" applyFill="1" applyBorder="1" applyAlignment="1">
      <alignment vertical="center"/>
    </xf>
    <xf numFmtId="0" fontId="8" fillId="2" borderId="32" xfId="0" applyFont="1" applyFill="1" applyBorder="1" applyAlignment="1">
      <alignment horizontal="center" vertical="center"/>
    </xf>
    <xf numFmtId="39" fontId="2" fillId="0" borderId="34" xfId="0" applyNumberFormat="1" applyFont="1" applyFill="1" applyBorder="1" applyAlignment="1" applyProtection="1">
      <alignment wrapText="1"/>
    </xf>
    <xf numFmtId="4" fontId="2" fillId="2" borderId="32" xfId="0" applyNumberFormat="1" applyFont="1" applyFill="1" applyBorder="1" applyAlignment="1">
      <alignment horizontal="right" vertical="center"/>
    </xf>
    <xf numFmtId="4" fontId="2" fillId="2" borderId="30" xfId="0" applyNumberFormat="1" applyFont="1" applyFill="1" applyBorder="1" applyAlignment="1">
      <alignment horizontal="right" vertical="center"/>
    </xf>
    <xf numFmtId="0" fontId="8" fillId="0" borderId="32" xfId="0" applyFont="1" applyFill="1" applyBorder="1" applyAlignment="1">
      <alignment horizontal="center" vertical="center"/>
    </xf>
    <xf numFmtId="164" fontId="2" fillId="0" borderId="32" xfId="0" applyNumberFormat="1" applyFont="1" applyFill="1" applyBorder="1" applyAlignment="1">
      <alignment horizontal="right" vertical="center"/>
    </xf>
    <xf numFmtId="2" fontId="2" fillId="0" borderId="30" xfId="0" applyNumberFormat="1" applyFont="1" applyFill="1" applyBorder="1" applyAlignment="1">
      <alignment horizontal="right" vertical="center"/>
    </xf>
    <xf numFmtId="4" fontId="12" fillId="0" borderId="30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/>
    <xf numFmtId="39" fontId="9" fillId="0" borderId="34" xfId="0" applyNumberFormat="1" applyFont="1" applyFill="1" applyBorder="1" applyProtection="1"/>
    <xf numFmtId="0" fontId="12" fillId="0" borderId="2" xfId="0" applyFont="1" applyBorder="1"/>
    <xf numFmtId="0" fontId="12" fillId="0" borderId="5" xfId="0" applyFont="1" applyBorder="1"/>
    <xf numFmtId="0" fontId="12" fillId="0" borderId="19" xfId="0" applyFont="1" applyBorder="1"/>
    <xf numFmtId="0" fontId="2" fillId="0" borderId="8" xfId="0" applyFont="1" applyBorder="1"/>
    <xf numFmtId="0" fontId="2" fillId="0" borderId="0" xfId="0" applyFont="1" applyFill="1" applyBorder="1"/>
    <xf numFmtId="0" fontId="2" fillId="0" borderId="23" xfId="0" applyFont="1" applyBorder="1" applyAlignment="1">
      <alignment horizontal="right"/>
    </xf>
    <xf numFmtId="44" fontId="9" fillId="2" borderId="23" xfId="1" applyFont="1" applyFill="1" applyBorder="1" applyAlignment="1">
      <alignment horizontal="right" vertical="center"/>
    </xf>
    <xf numFmtId="0" fontId="12" fillId="0" borderId="8" xfId="0" applyFont="1" applyBorder="1"/>
    <xf numFmtId="0" fontId="12" fillId="0" borderId="0" xfId="0" applyFont="1" applyBorder="1"/>
    <xf numFmtId="0" fontId="12" fillId="0" borderId="23" xfId="0" applyFont="1" applyBorder="1"/>
    <xf numFmtId="0" fontId="2" fillId="0" borderId="0" xfId="5" applyFont="1" applyFill="1" applyBorder="1" applyAlignment="1">
      <alignment horizontal="center"/>
    </xf>
    <xf numFmtId="165" fontId="2" fillId="0" borderId="0" xfId="5" applyNumberFormat="1" applyFont="1" applyFill="1" applyBorder="1" applyAlignment="1" applyProtection="1">
      <alignment wrapText="1"/>
    </xf>
    <xf numFmtId="165" fontId="2" fillId="0" borderId="0" xfId="5" applyNumberFormat="1" applyFill="1" applyBorder="1" applyAlignment="1" applyProtection="1">
      <alignment horizontal="left"/>
    </xf>
    <xf numFmtId="165" fontId="9" fillId="0" borderId="0" xfId="5" applyNumberFormat="1" applyFont="1" applyFill="1" applyBorder="1" applyAlignment="1" applyProtection="1">
      <alignment horizontal="center" wrapText="1"/>
    </xf>
    <xf numFmtId="165" fontId="9" fillId="0" borderId="0" xfId="5" applyNumberFormat="1" applyFont="1" applyFill="1" applyBorder="1" applyAlignment="1" applyProtection="1">
      <alignment wrapText="1"/>
    </xf>
    <xf numFmtId="165" fontId="2" fillId="0" borderId="0" xfId="5" applyNumberFormat="1" applyFont="1" applyFill="1" applyBorder="1" applyAlignment="1" applyProtection="1">
      <alignment horizontal="left" wrapText="1"/>
    </xf>
    <xf numFmtId="165" fontId="2" fillId="0" borderId="0" xfId="5" applyNumberFormat="1" applyFill="1" applyBorder="1" applyAlignment="1" applyProtection="1">
      <alignment horizontal="left" wrapText="1"/>
    </xf>
    <xf numFmtId="165" fontId="9" fillId="0" borderId="0" xfId="5" applyNumberFormat="1" applyFont="1" applyFill="1" applyBorder="1" applyAlignment="1" applyProtection="1">
      <alignment horizontal="left"/>
    </xf>
    <xf numFmtId="165" fontId="2" fillId="0" borderId="0" xfId="5" applyNumberFormat="1" applyFont="1" applyFill="1" applyBorder="1" applyAlignment="1" applyProtection="1">
      <alignment horizontal="left"/>
    </xf>
    <xf numFmtId="165" fontId="9" fillId="0" borderId="0" xfId="5" applyNumberFormat="1" applyFont="1" applyFill="1" applyBorder="1" applyAlignment="1" applyProtection="1">
      <alignment horizontal="left" wrapText="1"/>
    </xf>
    <xf numFmtId="165" fontId="5" fillId="0" borderId="49" xfId="0" applyNumberFormat="1" applyFont="1" applyFill="1" applyBorder="1" applyAlignment="1" applyProtection="1">
      <alignment horizontal="left"/>
    </xf>
    <xf numFmtId="165" fontId="5" fillId="0" borderId="70" xfId="0" applyNumberFormat="1" applyFont="1" applyFill="1" applyBorder="1" applyAlignment="1" applyProtection="1">
      <alignment horizontal="left"/>
    </xf>
    <xf numFmtId="173" fontId="2" fillId="0" borderId="0" xfId="5" applyNumberFormat="1" applyFont="1" applyFill="1" applyBorder="1"/>
    <xf numFmtId="165" fontId="2" fillId="0" borderId="0" xfId="5" applyNumberFormat="1" applyFill="1" applyBorder="1" applyAlignment="1" applyProtection="1"/>
    <xf numFmtId="0" fontId="2" fillId="0" borderId="2" xfId="5" applyFont="1" applyFill="1" applyBorder="1"/>
    <xf numFmtId="4" fontId="2" fillId="0" borderId="5" xfId="5" applyNumberFormat="1" applyFont="1" applyFill="1" applyBorder="1"/>
    <xf numFmtId="0" fontId="2" fillId="0" borderId="19" xfId="5" applyFont="1" applyFill="1" applyBorder="1"/>
    <xf numFmtId="0" fontId="2" fillId="0" borderId="13" xfId="5" applyFont="1" applyFill="1" applyBorder="1"/>
    <xf numFmtId="0" fontId="2" fillId="0" borderId="1" xfId="5" applyFont="1" applyFill="1" applyBorder="1"/>
    <xf numFmtId="4" fontId="2" fillId="0" borderId="1" xfId="5" applyNumberFormat="1" applyFont="1" applyFill="1" applyBorder="1"/>
    <xf numFmtId="0" fontId="2" fillId="0" borderId="41" xfId="5" applyFont="1" applyFill="1" applyBorder="1"/>
    <xf numFmtId="4" fontId="9" fillId="0" borderId="0" xfId="5" applyNumberFormat="1" applyFont="1" applyFill="1"/>
    <xf numFmtId="0" fontId="8" fillId="0" borderId="8" xfId="5" applyFont="1" applyFill="1" applyBorder="1"/>
    <xf numFmtId="165" fontId="5" fillId="0" borderId="68" xfId="0" applyNumberFormat="1" applyFont="1" applyBorder="1" applyAlignment="1" applyProtection="1">
      <alignment horizontal="center"/>
    </xf>
    <xf numFmtId="165" fontId="5" fillId="0" borderId="72" xfId="0" applyNumberFormat="1" applyFont="1" applyFill="1" applyBorder="1" applyAlignment="1" applyProtection="1">
      <alignment horizontal="center"/>
    </xf>
    <xf numFmtId="0" fontId="12" fillId="0" borderId="30" xfId="0" applyFont="1" applyFill="1" applyBorder="1" applyAlignment="1">
      <alignment vertical="center" wrapText="1"/>
    </xf>
    <xf numFmtId="0" fontId="12" fillId="0" borderId="31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vertical="center"/>
    </xf>
    <xf numFmtId="0" fontId="6" fillId="0" borderId="30" xfId="0" applyFont="1" applyFill="1" applyBorder="1"/>
    <xf numFmtId="0" fontId="12" fillId="0" borderId="30" xfId="0" applyFont="1" applyFill="1" applyBorder="1"/>
    <xf numFmtId="165" fontId="12" fillId="0" borderId="0" xfId="0" applyNumberFormat="1" applyFont="1" applyFill="1" applyBorder="1"/>
    <xf numFmtId="165" fontId="5" fillId="0" borderId="49" xfId="0" quotePrefix="1" applyNumberFormat="1" applyFont="1" applyFill="1" applyBorder="1" applyAlignment="1" applyProtection="1">
      <alignment horizontal="left"/>
    </xf>
    <xf numFmtId="0" fontId="6" fillId="0" borderId="0" xfId="2" applyFont="1" applyFill="1" applyBorder="1" applyAlignment="1">
      <alignment horizontal="center" vertical="top" wrapText="1"/>
    </xf>
    <xf numFmtId="0" fontId="6" fillId="0" borderId="0" xfId="2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0" fontId="2" fillId="0" borderId="14" xfId="0" applyFont="1" applyFill="1" applyBorder="1"/>
    <xf numFmtId="165" fontId="6" fillId="0" borderId="43" xfId="0" applyNumberFormat="1" applyFont="1" applyFill="1" applyBorder="1" applyAlignment="1" applyProtection="1">
      <alignment wrapText="1"/>
    </xf>
    <xf numFmtId="165" fontId="5" fillId="0" borderId="43" xfId="0" applyNumberFormat="1" applyFont="1" applyFill="1" applyBorder="1" applyAlignment="1" applyProtection="1">
      <alignment wrapText="1"/>
    </xf>
    <xf numFmtId="165" fontId="5" fillId="0" borderId="30" xfId="0" applyNumberFormat="1" applyFont="1" applyFill="1" applyBorder="1" applyAlignment="1" applyProtection="1">
      <alignment wrapText="1"/>
    </xf>
    <xf numFmtId="165" fontId="6" fillId="0" borderId="67" xfId="0" applyNumberFormat="1" applyFont="1" applyFill="1" applyBorder="1" applyAlignment="1" applyProtection="1">
      <alignment wrapText="1"/>
    </xf>
    <xf numFmtId="165" fontId="5" fillId="0" borderId="43" xfId="0" applyNumberFormat="1" applyFont="1" applyFill="1" applyBorder="1" applyAlignment="1" applyProtection="1"/>
    <xf numFmtId="0" fontId="9" fillId="0" borderId="3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5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2" fillId="0" borderId="1" xfId="0" applyFont="1" applyFill="1" applyBorder="1" applyAlignment="1">
      <alignment vertical="center"/>
    </xf>
    <xf numFmtId="0" fontId="12" fillId="0" borderId="0" xfId="0" applyFont="1" applyFill="1"/>
    <xf numFmtId="165" fontId="6" fillId="0" borderId="30" xfId="0" applyNumberFormat="1" applyFont="1" applyFill="1" applyBorder="1" applyAlignment="1" applyProtection="1">
      <alignment horizontal="center"/>
    </xf>
    <xf numFmtId="165" fontId="6" fillId="0" borderId="47" xfId="0" applyNumberFormat="1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165" fontId="6" fillId="0" borderId="51" xfId="0" applyNumberFormat="1" applyFont="1" applyFill="1" applyBorder="1" applyAlignment="1" applyProtection="1">
      <alignment horizontal="center"/>
    </xf>
    <xf numFmtId="0" fontId="6" fillId="0" borderId="10" xfId="0" applyFont="1" applyFill="1" applyBorder="1" applyAlignment="1">
      <alignment horizontal="left" vertical="center"/>
    </xf>
    <xf numFmtId="0" fontId="12" fillId="0" borderId="36" xfId="0" applyFont="1" applyFill="1" applyBorder="1" applyAlignment="1">
      <alignment horizontal="left" vertical="center"/>
    </xf>
    <xf numFmtId="0" fontId="12" fillId="0" borderId="30" xfId="0" applyFont="1" applyFill="1" applyBorder="1" applyAlignment="1">
      <alignment horizontal="left" vertical="center" wrapText="1"/>
    </xf>
    <xf numFmtId="165" fontId="6" fillId="0" borderId="67" xfId="0" applyNumberFormat="1" applyFont="1" applyFill="1" applyBorder="1" applyAlignment="1" applyProtection="1">
      <alignment horizontal="left"/>
    </xf>
    <xf numFmtId="165" fontId="6" fillId="0" borderId="47" xfId="0" applyNumberFormat="1" applyFont="1" applyFill="1" applyBorder="1" applyAlignment="1" applyProtection="1">
      <alignment horizontal="center"/>
    </xf>
    <xf numFmtId="165" fontId="9" fillId="0" borderId="43" xfId="0" applyNumberFormat="1" applyFont="1" applyFill="1" applyBorder="1" applyAlignment="1" applyProtection="1">
      <alignment horizontal="left"/>
    </xf>
    <xf numFmtId="165" fontId="5" fillId="0" borderId="30" xfId="0" applyNumberFormat="1" applyFont="1" applyFill="1" applyBorder="1" applyAlignment="1" applyProtection="1"/>
    <xf numFmtId="0" fontId="12" fillId="0" borderId="5" xfId="0" applyFont="1" applyFill="1" applyBorder="1"/>
    <xf numFmtId="0" fontId="6" fillId="0" borderId="30" xfId="0" applyFont="1" applyFill="1" applyBorder="1" applyAlignment="1">
      <alignment horizontal="center" vertical="center"/>
    </xf>
    <xf numFmtId="0" fontId="5" fillId="0" borderId="30" xfId="0" applyFont="1" applyFill="1" applyBorder="1"/>
    <xf numFmtId="0" fontId="6" fillId="0" borderId="30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vertical="center"/>
    </xf>
    <xf numFmtId="0" fontId="12" fillId="0" borderId="0" xfId="0" applyFont="1" applyFill="1" applyBorder="1"/>
    <xf numFmtId="165" fontId="9" fillId="0" borderId="47" xfId="0" applyNumberFormat="1" applyFont="1" applyFill="1" applyBorder="1" applyAlignment="1" applyProtection="1">
      <alignment horizontal="center"/>
    </xf>
    <xf numFmtId="165" fontId="9" fillId="0" borderId="43" xfId="0" applyNumberFormat="1" applyFont="1" applyFill="1" applyBorder="1" applyAlignment="1" applyProtection="1">
      <alignment wrapText="1"/>
    </xf>
    <xf numFmtId="165" fontId="2" fillId="0" borderId="43" xfId="0" applyNumberFormat="1" applyFont="1" applyFill="1" applyBorder="1" applyAlignment="1" applyProtection="1">
      <alignment wrapText="1"/>
    </xf>
    <xf numFmtId="165" fontId="6" fillId="0" borderId="43" xfId="0" applyNumberFormat="1" applyFont="1" applyFill="1" applyBorder="1" applyAlignment="1" applyProtection="1">
      <alignment horizontal="center" wrapText="1"/>
    </xf>
    <xf numFmtId="0" fontId="12" fillId="0" borderId="29" xfId="0" applyFont="1" applyFill="1" applyBorder="1"/>
    <xf numFmtId="0" fontId="8" fillId="0" borderId="35" xfId="0" quotePrefix="1" applyFont="1" applyFill="1" applyBorder="1" applyAlignment="1">
      <alignment horizontal="left" vertical="center"/>
    </xf>
    <xf numFmtId="0" fontId="8" fillId="0" borderId="0" xfId="0" quotePrefix="1" applyFont="1" applyFill="1" applyBorder="1" applyAlignment="1">
      <alignment horizontal="left" vertical="center"/>
    </xf>
    <xf numFmtId="0" fontId="4" fillId="0" borderId="1" xfId="0" quotePrefix="1" applyFont="1" applyFill="1" applyBorder="1" applyAlignment="1">
      <alignment horizontal="left" vertical="center"/>
    </xf>
    <xf numFmtId="0" fontId="12" fillId="0" borderId="32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left" vertical="center"/>
    </xf>
    <xf numFmtId="0" fontId="5" fillId="0" borderId="31" xfId="0" applyFont="1" applyFill="1" applyBorder="1" applyAlignment="1"/>
    <xf numFmtId="0" fontId="5" fillId="0" borderId="0" xfId="0" applyFont="1" applyFill="1" applyBorder="1" applyAlignment="1"/>
    <xf numFmtId="0" fontId="12" fillId="0" borderId="31" xfId="0" applyFont="1" applyFill="1" applyBorder="1" applyAlignment="1"/>
    <xf numFmtId="0" fontId="5" fillId="0" borderId="32" xfId="0" applyFont="1" applyFill="1" applyBorder="1" applyAlignment="1"/>
    <xf numFmtId="0" fontId="6" fillId="0" borderId="30" xfId="0" quotePrefix="1" applyFont="1" applyFill="1" applyBorder="1" applyAlignment="1">
      <alignment horizontal="left" vertical="center"/>
    </xf>
    <xf numFmtId="0" fontId="12" fillId="0" borderId="30" xfId="0" applyFont="1" applyFill="1" applyBorder="1" applyAlignment="1">
      <alignment horizontal="left" vertical="center"/>
    </xf>
    <xf numFmtId="0" fontId="5" fillId="0" borderId="30" xfId="0" quotePrefix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165" fontId="2" fillId="0" borderId="49" xfId="0" quotePrefix="1" applyNumberFormat="1" applyFont="1" applyFill="1" applyBorder="1" applyAlignment="1" applyProtection="1">
      <alignment horizontal="left"/>
    </xf>
    <xf numFmtId="165" fontId="2" fillId="0" borderId="70" xfId="0" applyNumberFormat="1" applyFont="1" applyFill="1" applyBorder="1" applyProtection="1"/>
    <xf numFmtId="165" fontId="2" fillId="0" borderId="34" xfId="0" applyNumberFormat="1" applyFont="1" applyFill="1" applyBorder="1" applyProtection="1"/>
    <xf numFmtId="165" fontId="5" fillId="0" borderId="31" xfId="0" applyNumberFormat="1" applyFont="1" applyFill="1" applyBorder="1" applyAlignment="1" applyProtection="1">
      <alignment wrapText="1"/>
    </xf>
    <xf numFmtId="0" fontId="5" fillId="0" borderId="22" xfId="0" applyFont="1" applyFill="1" applyBorder="1" applyAlignment="1">
      <alignment vertical="center"/>
    </xf>
    <xf numFmtId="0" fontId="8" fillId="0" borderId="35" xfId="0" applyFont="1" applyFill="1" applyBorder="1"/>
    <xf numFmtId="165" fontId="6" fillId="0" borderId="31" xfId="0" applyNumberFormat="1" applyFont="1" applyFill="1" applyBorder="1" applyAlignment="1" applyProtection="1">
      <alignment horizontal="center"/>
    </xf>
    <xf numFmtId="0" fontId="6" fillId="0" borderId="31" xfId="0" applyFont="1" applyFill="1" applyBorder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/>
    </xf>
    <xf numFmtId="0" fontId="12" fillId="0" borderId="31" xfId="0" applyFont="1" applyFill="1" applyBorder="1" applyAlignment="1">
      <alignment horizontal="left" vertical="center" wrapText="1"/>
    </xf>
    <xf numFmtId="0" fontId="0" fillId="0" borderId="31" xfId="0" applyFill="1" applyBorder="1"/>
    <xf numFmtId="0" fontId="12" fillId="0" borderId="22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165" fontId="5" fillId="0" borderId="29" xfId="0" applyNumberFormat="1" applyFont="1" applyFill="1" applyBorder="1" applyAlignment="1" applyProtection="1">
      <alignment wrapText="1"/>
    </xf>
    <xf numFmtId="0" fontId="5" fillId="0" borderId="31" xfId="0" applyFont="1" applyFill="1" applyBorder="1"/>
    <xf numFmtId="0" fontId="2" fillId="0" borderId="35" xfId="0" applyFont="1" applyFill="1" applyBorder="1" applyAlignment="1">
      <alignment vertical="center"/>
    </xf>
    <xf numFmtId="0" fontId="15" fillId="0" borderId="31" xfId="0" applyFont="1" applyFill="1" applyBorder="1" applyAlignment="1">
      <alignment horizontal="center" vertical="center"/>
    </xf>
    <xf numFmtId="0" fontId="0" fillId="0" borderId="30" xfId="0" applyFill="1" applyBorder="1"/>
    <xf numFmtId="4" fontId="5" fillId="2" borderId="32" xfId="0" applyNumberFormat="1" applyFont="1" applyFill="1" applyBorder="1" applyAlignment="1">
      <alignment horizontal="center" vertical="center"/>
    </xf>
    <xf numFmtId="39" fontId="5" fillId="0" borderId="34" xfId="0" applyNumberFormat="1" applyFont="1" applyFill="1" applyBorder="1" applyAlignment="1" applyProtection="1">
      <alignment horizontal="right" wrapText="1"/>
    </xf>
    <xf numFmtId="44" fontId="9" fillId="2" borderId="0" xfId="1" applyFont="1" applyFill="1" applyBorder="1" applyAlignment="1">
      <alignment horizontal="right" vertical="center"/>
    </xf>
    <xf numFmtId="44" fontId="0" fillId="0" borderId="0" xfId="0" applyNumberFormat="1" applyBorder="1"/>
    <xf numFmtId="0" fontId="6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165" fontId="5" fillId="0" borderId="44" xfId="0" applyNumberFormat="1" applyFont="1" applyFill="1" applyBorder="1" applyAlignment="1" applyProtection="1">
      <alignment horizontal="left" wrapText="1"/>
    </xf>
    <xf numFmtId="165" fontId="5" fillId="0" borderId="22" xfId="0" applyNumberFormat="1" applyFont="1" applyFill="1" applyBorder="1" applyAlignment="1" applyProtection="1">
      <alignment horizontal="left" wrapText="1"/>
    </xf>
    <xf numFmtId="165" fontId="5" fillId="0" borderId="42" xfId="0" applyNumberFormat="1" applyFont="1" applyFill="1" applyBorder="1" applyAlignment="1" applyProtection="1">
      <alignment horizontal="left" wrapText="1"/>
    </xf>
    <xf numFmtId="165" fontId="5" fillId="0" borderId="9" xfId="0" applyNumberFormat="1" applyFont="1" applyFill="1" applyBorder="1" applyAlignment="1" applyProtection="1">
      <alignment horizontal="left" wrapText="1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26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6" fillId="0" borderId="4" xfId="0" applyNumberFormat="1" applyFont="1" applyBorder="1" applyAlignment="1">
      <alignment horizontal="left" vertical="center" wrapText="1"/>
    </xf>
    <xf numFmtId="0" fontId="6" fillId="0" borderId="5" xfId="0" applyNumberFormat="1" applyFont="1" applyBorder="1" applyAlignment="1">
      <alignment horizontal="left" vertical="center" wrapText="1"/>
    </xf>
    <xf numFmtId="0" fontId="6" fillId="0" borderId="3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left" vertical="center" wrapText="1"/>
    </xf>
    <xf numFmtId="0" fontId="6" fillId="0" borderId="6" xfId="0" quotePrefix="1" applyFont="1" applyBorder="1" applyAlignment="1">
      <alignment horizontal="center" vertical="justify" wrapText="1"/>
    </xf>
    <xf numFmtId="0" fontId="12" fillId="0" borderId="11" xfId="0" applyFont="1" applyBorder="1" applyAlignment="1">
      <alignment horizontal="center" vertical="justify" wrapText="1"/>
    </xf>
    <xf numFmtId="0" fontId="12" fillId="0" borderId="14" xfId="0" applyFont="1" applyBorder="1" applyAlignment="1">
      <alignment horizontal="center" vertical="justify" wrapText="1"/>
    </xf>
    <xf numFmtId="0" fontId="7" fillId="0" borderId="12" xfId="0" applyFont="1" applyFill="1" applyBorder="1" applyAlignment="1">
      <alignment horizontal="center" vertical="center" wrapText="1"/>
    </xf>
    <xf numFmtId="165" fontId="5" fillId="0" borderId="71" xfId="0" applyNumberFormat="1" applyFont="1" applyFill="1" applyBorder="1" applyAlignment="1" applyProtection="1">
      <alignment horizontal="left" wrapText="1"/>
    </xf>
    <xf numFmtId="165" fontId="5" fillId="0" borderId="60" xfId="0" applyNumberFormat="1" applyFont="1" applyFill="1" applyBorder="1" applyAlignment="1" applyProtection="1">
      <alignment horizontal="left" wrapText="1"/>
    </xf>
    <xf numFmtId="0" fontId="7" fillId="4" borderId="12" xfId="0" applyFont="1" applyFill="1" applyBorder="1" applyAlignment="1">
      <alignment horizontal="center" vertical="center" wrapText="1"/>
    </xf>
    <xf numFmtId="165" fontId="6" fillId="0" borderId="51" xfId="0" applyNumberFormat="1" applyFont="1" applyFill="1" applyBorder="1" applyAlignment="1" applyProtection="1">
      <alignment horizontal="center" wrapText="1"/>
    </xf>
    <xf numFmtId="165" fontId="6" fillId="0" borderId="37" xfId="0" applyNumberFormat="1" applyFont="1" applyFill="1" applyBorder="1" applyAlignment="1" applyProtection="1">
      <alignment horizontal="center" wrapText="1"/>
    </xf>
    <xf numFmtId="165" fontId="5" fillId="0" borderId="42" xfId="0" applyNumberFormat="1" applyFont="1" applyFill="1" applyBorder="1" applyAlignment="1" applyProtection="1">
      <alignment wrapText="1"/>
    </xf>
    <xf numFmtId="165" fontId="5" fillId="0" borderId="50" xfId="0" applyNumberFormat="1" applyFont="1" applyFill="1" applyBorder="1" applyAlignment="1" applyProtection="1">
      <alignment wrapText="1"/>
    </xf>
    <xf numFmtId="165" fontId="5" fillId="0" borderId="50" xfId="0" applyNumberFormat="1" applyFont="1" applyFill="1" applyBorder="1" applyAlignment="1" applyProtection="1">
      <alignment horizontal="left" wrapText="1"/>
    </xf>
    <xf numFmtId="0" fontId="5" fillId="0" borderId="30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left"/>
    </xf>
    <xf numFmtId="165" fontId="6" fillId="0" borderId="51" xfId="0" applyNumberFormat="1" applyFont="1" applyFill="1" applyBorder="1" applyAlignment="1" applyProtection="1">
      <alignment horizontal="center"/>
    </xf>
    <xf numFmtId="165" fontId="6" fillId="0" borderId="37" xfId="0" applyNumberFormat="1" applyFont="1" applyFill="1" applyBorder="1" applyAlignment="1" applyProtection="1">
      <alignment horizontal="center"/>
    </xf>
    <xf numFmtId="0" fontId="12" fillId="0" borderId="36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6" fillId="0" borderId="5" xfId="0" applyNumberFormat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15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>
      <alignment horizontal="left" vertical="center" wrapText="1"/>
    </xf>
    <xf numFmtId="0" fontId="6" fillId="0" borderId="6" xfId="0" quotePrefix="1" applyFont="1" applyFill="1" applyBorder="1" applyAlignment="1">
      <alignment horizontal="center" vertical="justify" wrapText="1"/>
    </xf>
    <xf numFmtId="0" fontId="12" fillId="0" borderId="11" xfId="0" applyFont="1" applyFill="1" applyBorder="1" applyAlignment="1">
      <alignment horizontal="center" vertical="justify" wrapText="1"/>
    </xf>
    <xf numFmtId="0" fontId="12" fillId="0" borderId="14" xfId="0" applyFont="1" applyFill="1" applyBorder="1" applyAlignment="1">
      <alignment horizontal="center" vertical="justify" wrapText="1"/>
    </xf>
    <xf numFmtId="165" fontId="6" fillId="0" borderId="42" xfId="0" applyNumberFormat="1" applyFont="1" applyFill="1" applyBorder="1" applyAlignment="1" applyProtection="1">
      <alignment horizontal="left" wrapText="1"/>
    </xf>
    <xf numFmtId="165" fontId="6" fillId="0" borderId="50" xfId="0" applyNumberFormat="1" applyFont="1" applyFill="1" applyBorder="1" applyAlignment="1" applyProtection="1">
      <alignment horizontal="left" wrapText="1"/>
    </xf>
    <xf numFmtId="0" fontId="12" fillId="0" borderId="30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left" vertical="center" wrapText="1"/>
    </xf>
    <xf numFmtId="165" fontId="5" fillId="0" borderId="0" xfId="0" applyNumberFormat="1" applyFont="1" applyFill="1" applyBorder="1" applyAlignment="1" applyProtection="1">
      <alignment horizontal="left" vertical="top" wrapText="1"/>
    </xf>
    <xf numFmtId="165" fontId="5" fillId="0" borderId="25" xfId="0" applyNumberFormat="1" applyFont="1" applyFill="1" applyBorder="1" applyAlignment="1" applyProtection="1">
      <alignment horizontal="left" vertical="top" wrapText="1"/>
    </xf>
    <xf numFmtId="0" fontId="6" fillId="0" borderId="0" xfId="5" applyFont="1" applyFill="1" applyBorder="1" applyAlignment="1">
      <alignment horizontal="center"/>
    </xf>
    <xf numFmtId="0" fontId="13" fillId="0" borderId="0" xfId="5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left" vertical="center" wrapText="1"/>
    </xf>
    <xf numFmtId="0" fontId="2" fillId="0" borderId="0" xfId="5" applyFont="1" applyFill="1" applyBorder="1" applyAlignment="1">
      <alignment horizontal="center"/>
    </xf>
    <xf numFmtId="165" fontId="2" fillId="0" borderId="0" xfId="5" applyNumberFormat="1" applyFont="1" applyFill="1" applyBorder="1" applyAlignment="1" applyProtection="1">
      <alignment wrapText="1"/>
    </xf>
    <xf numFmtId="165" fontId="2" fillId="0" borderId="0" xfId="5" applyNumberFormat="1" applyFill="1" applyBorder="1" applyAlignment="1" applyProtection="1">
      <alignment horizontal="left"/>
    </xf>
    <xf numFmtId="0" fontId="9" fillId="0" borderId="52" xfId="5" applyFont="1" applyFill="1" applyBorder="1" applyAlignment="1">
      <alignment horizontal="center" vertical="center"/>
    </xf>
    <xf numFmtId="0" fontId="2" fillId="0" borderId="52" xfId="5" applyFont="1" applyFill="1" applyBorder="1" applyAlignment="1">
      <alignment horizontal="center" vertical="center"/>
    </xf>
    <xf numFmtId="0" fontId="2" fillId="0" borderId="53" xfId="5" applyFont="1" applyFill="1" applyBorder="1" applyAlignment="1">
      <alignment horizontal="center" vertical="center"/>
    </xf>
    <xf numFmtId="0" fontId="2" fillId="0" borderId="53" xfId="5" applyFill="1" applyBorder="1" applyAlignment="1">
      <alignment horizontal="center" vertical="center"/>
    </xf>
    <xf numFmtId="165" fontId="9" fillId="0" borderId="0" xfId="5" applyNumberFormat="1" applyFont="1" applyFill="1" applyBorder="1" applyAlignment="1" applyProtection="1">
      <alignment horizontal="center" wrapText="1"/>
    </xf>
    <xf numFmtId="165" fontId="9" fillId="0" borderId="0" xfId="5" applyNumberFormat="1" applyFont="1" applyFill="1" applyBorder="1" applyAlignment="1" applyProtection="1">
      <alignment wrapText="1"/>
    </xf>
    <xf numFmtId="165" fontId="2" fillId="0" borderId="0" xfId="5" applyNumberFormat="1" applyFill="1" applyBorder="1" applyAlignment="1" applyProtection="1">
      <alignment wrapText="1"/>
    </xf>
    <xf numFmtId="0" fontId="9" fillId="0" borderId="0" xfId="5" applyFont="1" applyFill="1" applyAlignment="1">
      <alignment horizontal="center"/>
    </xf>
    <xf numFmtId="0" fontId="9" fillId="0" borderId="2" xfId="5" applyFont="1" applyFill="1" applyBorder="1" applyAlignment="1">
      <alignment horizontal="center" vertical="center"/>
    </xf>
    <xf numFmtId="0" fontId="9" fillId="0" borderId="19" xfId="5" applyFont="1" applyFill="1" applyBorder="1" applyAlignment="1">
      <alignment horizontal="center" vertical="center"/>
    </xf>
    <xf numFmtId="0" fontId="9" fillId="0" borderId="13" xfId="5" applyFont="1" applyFill="1" applyBorder="1" applyAlignment="1">
      <alignment horizontal="center" vertical="center"/>
    </xf>
    <xf numFmtId="0" fontId="9" fillId="0" borderId="41" xfId="5" applyFont="1" applyFill="1" applyBorder="1" applyAlignment="1">
      <alignment horizontal="center" vertical="center"/>
    </xf>
    <xf numFmtId="0" fontId="9" fillId="0" borderId="53" xfId="5" applyFont="1" applyFill="1" applyBorder="1" applyAlignment="1">
      <alignment horizontal="center" vertical="center"/>
    </xf>
    <xf numFmtId="165" fontId="2" fillId="0" borderId="0" xfId="5" applyNumberFormat="1" applyFont="1" applyFill="1" applyBorder="1" applyAlignment="1" applyProtection="1">
      <alignment horizontal="left" wrapText="1"/>
    </xf>
    <xf numFmtId="165" fontId="2" fillId="0" borderId="0" xfId="5" applyNumberFormat="1" applyFill="1" applyBorder="1" applyAlignment="1" applyProtection="1">
      <alignment horizontal="left" wrapText="1"/>
    </xf>
    <xf numFmtId="165" fontId="9" fillId="0" borderId="0" xfId="5" applyNumberFormat="1" applyFont="1" applyFill="1" applyBorder="1" applyAlignment="1" applyProtection="1">
      <alignment horizontal="left"/>
    </xf>
    <xf numFmtId="165" fontId="2" fillId="0" borderId="0" xfId="5" applyNumberFormat="1" applyFont="1" applyFill="1" applyBorder="1" applyAlignment="1" applyProtection="1">
      <alignment horizontal="left"/>
    </xf>
    <xf numFmtId="0" fontId="2" fillId="0" borderId="0" xfId="5" applyFill="1" applyBorder="1" applyAlignment="1">
      <alignment horizontal="left" vertical="center" wrapText="1"/>
    </xf>
    <xf numFmtId="0" fontId="2" fillId="0" borderId="0" xfId="5" applyFill="1" applyBorder="1" applyAlignment="1">
      <alignment horizontal="left" vertical="top" wrapText="1"/>
    </xf>
    <xf numFmtId="0" fontId="2" fillId="0" borderId="0" xfId="5" applyFont="1" applyFill="1" applyBorder="1" applyAlignment="1">
      <alignment horizontal="left" vertical="center" wrapText="1"/>
    </xf>
    <xf numFmtId="165" fontId="9" fillId="0" borderId="0" xfId="5" applyNumberFormat="1" applyFont="1" applyFill="1" applyBorder="1" applyAlignment="1" applyProtection="1">
      <alignment horizontal="left" wrapText="1"/>
    </xf>
    <xf numFmtId="0" fontId="9" fillId="4" borderId="0" xfId="5" applyFont="1" applyFill="1" applyAlignment="1">
      <alignment horizontal="center"/>
    </xf>
    <xf numFmtId="165" fontId="2" fillId="0" borderId="1" xfId="5" applyNumberFormat="1" applyFill="1" applyBorder="1" applyAlignment="1" applyProtection="1">
      <alignment horizontal="left" wrapText="1"/>
    </xf>
    <xf numFmtId="0" fontId="2" fillId="0" borderId="1" xfId="5" applyFont="1" applyFill="1" applyBorder="1" applyAlignment="1">
      <alignment horizontal="left" vertical="center" wrapText="1"/>
    </xf>
    <xf numFmtId="0" fontId="5" fillId="0" borderId="0" xfId="5" applyFont="1" applyFill="1" applyAlignment="1">
      <alignment horizontal="left" wrapText="1"/>
    </xf>
    <xf numFmtId="0" fontId="2" fillId="0" borderId="0" xfId="5" applyFont="1" applyFill="1" applyAlignment="1">
      <alignment horizontal="left" vertical="top" wrapText="1"/>
    </xf>
    <xf numFmtId="0" fontId="16" fillId="2" borderId="0" xfId="0" applyFont="1" applyFill="1" applyBorder="1" applyAlignment="1">
      <alignment horizontal="left"/>
    </xf>
  </cellXfs>
  <cellStyles count="7">
    <cellStyle name="Moneda" xfId="1" builtinId="4"/>
    <cellStyle name="Normal" xfId="0" builtinId="0"/>
    <cellStyle name="Normal 18" xfId="2"/>
    <cellStyle name="Normal 19" xfId="3"/>
    <cellStyle name="Normal 2 2" xfId="5"/>
    <cellStyle name="Normal 22" xfId="4"/>
    <cellStyle name="Normal 26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742950</xdr:colOff>
      <xdr:row>54</xdr:row>
      <xdr:rowOff>9525</xdr:rowOff>
    </xdr:from>
    <xdr:to>
      <xdr:col>3</xdr:col>
      <xdr:colOff>2857500</xdr:colOff>
      <xdr:row>54</xdr:row>
      <xdr:rowOff>9525</xdr:rowOff>
    </xdr:to>
    <xdr:sp macro="" textlink="">
      <xdr:nvSpPr>
        <xdr:cNvPr id="3" name="Line 43"/>
        <xdr:cNvSpPr>
          <a:spLocks noChangeShapeType="1"/>
        </xdr:cNvSpPr>
      </xdr:nvSpPr>
      <xdr:spPr bwMode="auto">
        <a:xfrm>
          <a:off x="7096125" y="9829800"/>
          <a:ext cx="2114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742950</xdr:colOff>
      <xdr:row>106</xdr:row>
      <xdr:rowOff>9525</xdr:rowOff>
    </xdr:from>
    <xdr:to>
      <xdr:col>3</xdr:col>
      <xdr:colOff>2857500</xdr:colOff>
      <xdr:row>106</xdr:row>
      <xdr:rowOff>9525</xdr:rowOff>
    </xdr:to>
    <xdr:sp macro="" textlink="">
      <xdr:nvSpPr>
        <xdr:cNvPr id="5" name="Line 43"/>
        <xdr:cNvSpPr>
          <a:spLocks noChangeShapeType="1"/>
        </xdr:cNvSpPr>
      </xdr:nvSpPr>
      <xdr:spPr bwMode="auto">
        <a:xfrm>
          <a:off x="7096125" y="19859625"/>
          <a:ext cx="2114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742950</xdr:colOff>
      <xdr:row>161</xdr:row>
      <xdr:rowOff>9525</xdr:rowOff>
    </xdr:from>
    <xdr:to>
      <xdr:col>3</xdr:col>
      <xdr:colOff>2857500</xdr:colOff>
      <xdr:row>161</xdr:row>
      <xdr:rowOff>9525</xdr:rowOff>
    </xdr:to>
    <xdr:sp macro="" textlink="">
      <xdr:nvSpPr>
        <xdr:cNvPr id="7" name="Line 43"/>
        <xdr:cNvSpPr>
          <a:spLocks noChangeShapeType="1"/>
        </xdr:cNvSpPr>
      </xdr:nvSpPr>
      <xdr:spPr bwMode="auto">
        <a:xfrm>
          <a:off x="7096125" y="30270450"/>
          <a:ext cx="2114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742950</xdr:colOff>
      <xdr:row>217</xdr:row>
      <xdr:rowOff>9525</xdr:rowOff>
    </xdr:from>
    <xdr:to>
      <xdr:col>3</xdr:col>
      <xdr:colOff>2857500</xdr:colOff>
      <xdr:row>217</xdr:row>
      <xdr:rowOff>9525</xdr:rowOff>
    </xdr:to>
    <xdr:sp macro="" textlink="">
      <xdr:nvSpPr>
        <xdr:cNvPr id="9" name="Line 43"/>
        <xdr:cNvSpPr>
          <a:spLocks noChangeShapeType="1"/>
        </xdr:cNvSpPr>
      </xdr:nvSpPr>
      <xdr:spPr bwMode="auto">
        <a:xfrm>
          <a:off x="7096125" y="41062275"/>
          <a:ext cx="2114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742950</xdr:colOff>
      <xdr:row>272</xdr:row>
      <xdr:rowOff>9525</xdr:rowOff>
    </xdr:from>
    <xdr:to>
      <xdr:col>3</xdr:col>
      <xdr:colOff>2857500</xdr:colOff>
      <xdr:row>272</xdr:row>
      <xdr:rowOff>9525</xdr:rowOff>
    </xdr:to>
    <xdr:sp macro="" textlink="">
      <xdr:nvSpPr>
        <xdr:cNvPr id="11" name="Line 43"/>
        <xdr:cNvSpPr>
          <a:spLocks noChangeShapeType="1"/>
        </xdr:cNvSpPr>
      </xdr:nvSpPr>
      <xdr:spPr bwMode="auto">
        <a:xfrm>
          <a:off x="7096125" y="51663600"/>
          <a:ext cx="2114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742950</xdr:colOff>
      <xdr:row>328</xdr:row>
      <xdr:rowOff>9525</xdr:rowOff>
    </xdr:from>
    <xdr:to>
      <xdr:col>3</xdr:col>
      <xdr:colOff>2857500</xdr:colOff>
      <xdr:row>328</xdr:row>
      <xdr:rowOff>9525</xdr:rowOff>
    </xdr:to>
    <xdr:sp macro="" textlink="">
      <xdr:nvSpPr>
        <xdr:cNvPr id="13" name="Line 43"/>
        <xdr:cNvSpPr>
          <a:spLocks noChangeShapeType="1"/>
        </xdr:cNvSpPr>
      </xdr:nvSpPr>
      <xdr:spPr bwMode="auto">
        <a:xfrm>
          <a:off x="7096125" y="62264925"/>
          <a:ext cx="2114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101463</xdr:colOff>
      <xdr:row>1</xdr:row>
      <xdr:rowOff>54527</xdr:rowOff>
    </xdr:from>
    <xdr:to>
      <xdr:col>1</xdr:col>
      <xdr:colOff>1916657</xdr:colOff>
      <xdr:row>6</xdr:row>
      <xdr:rowOff>132170</xdr:rowOff>
    </xdr:to>
    <xdr:pic>
      <xdr:nvPicPr>
        <xdr:cNvPr id="18" name="il_fi" descr="Descripción: Descripción: http://www.sct.gob.mx/logoSCT_hoz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1463" y="319570"/>
          <a:ext cx="2196194" cy="10384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89648</xdr:colOff>
      <xdr:row>58</xdr:row>
      <xdr:rowOff>67236</xdr:rowOff>
    </xdr:from>
    <xdr:to>
      <xdr:col>1</xdr:col>
      <xdr:colOff>1904842</xdr:colOff>
      <xdr:row>63</xdr:row>
      <xdr:rowOff>144878</xdr:rowOff>
    </xdr:to>
    <xdr:pic>
      <xdr:nvPicPr>
        <xdr:cNvPr id="19" name="il_fi" descr="Descripción: Descripción: http://www.sct.gob.mx/logoSCT_hoz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9648" y="10757648"/>
          <a:ext cx="2196194" cy="1041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89648</xdr:colOff>
      <xdr:row>110</xdr:row>
      <xdr:rowOff>67236</xdr:rowOff>
    </xdr:from>
    <xdr:to>
      <xdr:col>1</xdr:col>
      <xdr:colOff>1904842</xdr:colOff>
      <xdr:row>115</xdr:row>
      <xdr:rowOff>144879</xdr:rowOff>
    </xdr:to>
    <xdr:pic>
      <xdr:nvPicPr>
        <xdr:cNvPr id="20" name="il_fi" descr="Descripción: Descripción: http://www.sct.gob.mx/logoSCT_hoz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9648" y="20798118"/>
          <a:ext cx="2196194" cy="1041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89648</xdr:colOff>
      <xdr:row>165</xdr:row>
      <xdr:rowOff>56030</xdr:rowOff>
    </xdr:from>
    <xdr:to>
      <xdr:col>1</xdr:col>
      <xdr:colOff>1904842</xdr:colOff>
      <xdr:row>170</xdr:row>
      <xdr:rowOff>133673</xdr:rowOff>
    </xdr:to>
    <xdr:pic>
      <xdr:nvPicPr>
        <xdr:cNvPr id="21" name="il_fi" descr="Descripción: Descripción: http://www.sct.gob.mx/logoSCT_hoz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9648" y="31208383"/>
          <a:ext cx="2196194" cy="1041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78442</xdr:colOff>
      <xdr:row>221</xdr:row>
      <xdr:rowOff>44824</xdr:rowOff>
    </xdr:from>
    <xdr:to>
      <xdr:col>1</xdr:col>
      <xdr:colOff>1893636</xdr:colOff>
      <xdr:row>226</xdr:row>
      <xdr:rowOff>122467</xdr:rowOff>
    </xdr:to>
    <xdr:pic>
      <xdr:nvPicPr>
        <xdr:cNvPr id="22" name="il_fi" descr="Descripción: Descripción: http://www.sct.gob.mx/logoSCT_hoz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8442" y="41999648"/>
          <a:ext cx="2196194" cy="1041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78442</xdr:colOff>
      <xdr:row>276</xdr:row>
      <xdr:rowOff>67236</xdr:rowOff>
    </xdr:from>
    <xdr:to>
      <xdr:col>1</xdr:col>
      <xdr:colOff>1893636</xdr:colOff>
      <xdr:row>281</xdr:row>
      <xdr:rowOff>144879</xdr:rowOff>
    </xdr:to>
    <xdr:pic>
      <xdr:nvPicPr>
        <xdr:cNvPr id="23" name="il_fi" descr="Descripción: Descripción: http://www.sct.gob.mx/logoSCT_hoz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8442" y="52634030"/>
          <a:ext cx="2196194" cy="1041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742950</xdr:colOff>
      <xdr:row>387</xdr:row>
      <xdr:rowOff>9525</xdr:rowOff>
    </xdr:from>
    <xdr:to>
      <xdr:col>3</xdr:col>
      <xdr:colOff>2857500</xdr:colOff>
      <xdr:row>387</xdr:row>
      <xdr:rowOff>9525</xdr:rowOff>
    </xdr:to>
    <xdr:sp macro="" textlink="">
      <xdr:nvSpPr>
        <xdr:cNvPr id="26" name="Line 43"/>
        <xdr:cNvSpPr>
          <a:spLocks noChangeShapeType="1"/>
        </xdr:cNvSpPr>
      </xdr:nvSpPr>
      <xdr:spPr bwMode="auto">
        <a:xfrm>
          <a:off x="7096685" y="84569113"/>
          <a:ext cx="2114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67236</xdr:colOff>
      <xdr:row>332</xdr:row>
      <xdr:rowOff>67236</xdr:rowOff>
    </xdr:from>
    <xdr:to>
      <xdr:col>1</xdr:col>
      <xdr:colOff>1882430</xdr:colOff>
      <xdr:row>337</xdr:row>
      <xdr:rowOff>144879</xdr:rowOff>
    </xdr:to>
    <xdr:pic>
      <xdr:nvPicPr>
        <xdr:cNvPr id="27" name="il_fi" descr="Descripción: Descripción: http://www.sct.gob.mx/logoSCT_hoz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236" y="74844089"/>
          <a:ext cx="2196194" cy="1041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742950</xdr:colOff>
      <xdr:row>497</xdr:row>
      <xdr:rowOff>9525</xdr:rowOff>
    </xdr:from>
    <xdr:to>
      <xdr:col>3</xdr:col>
      <xdr:colOff>2857500</xdr:colOff>
      <xdr:row>497</xdr:row>
      <xdr:rowOff>9525</xdr:rowOff>
    </xdr:to>
    <xdr:sp macro="" textlink="">
      <xdr:nvSpPr>
        <xdr:cNvPr id="16" name="Line 43"/>
        <xdr:cNvSpPr>
          <a:spLocks noChangeShapeType="1"/>
        </xdr:cNvSpPr>
      </xdr:nvSpPr>
      <xdr:spPr bwMode="auto">
        <a:xfrm>
          <a:off x="7543800" y="92544900"/>
          <a:ext cx="2114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69272</xdr:colOff>
      <xdr:row>446</xdr:row>
      <xdr:rowOff>69274</xdr:rowOff>
    </xdr:from>
    <xdr:to>
      <xdr:col>1</xdr:col>
      <xdr:colOff>1893991</xdr:colOff>
      <xdr:row>451</xdr:row>
      <xdr:rowOff>145474</xdr:rowOff>
    </xdr:to>
    <xdr:pic>
      <xdr:nvPicPr>
        <xdr:cNvPr id="17" name="il_fi" descr="Descripción: Descripción: http://www.sct.gob.mx/logoSCT_hoz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72" y="83012974"/>
          <a:ext cx="2205719" cy="10382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742950</xdr:colOff>
      <xdr:row>442</xdr:row>
      <xdr:rowOff>9525</xdr:rowOff>
    </xdr:from>
    <xdr:to>
      <xdr:col>3</xdr:col>
      <xdr:colOff>2857500</xdr:colOff>
      <xdr:row>442</xdr:row>
      <xdr:rowOff>9525</xdr:rowOff>
    </xdr:to>
    <xdr:sp macro="" textlink="">
      <xdr:nvSpPr>
        <xdr:cNvPr id="24" name="Line 43"/>
        <xdr:cNvSpPr>
          <a:spLocks noChangeShapeType="1"/>
        </xdr:cNvSpPr>
      </xdr:nvSpPr>
      <xdr:spPr bwMode="auto">
        <a:xfrm>
          <a:off x="7543800" y="82124550"/>
          <a:ext cx="2114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86590</xdr:colOff>
      <xdr:row>391</xdr:row>
      <xdr:rowOff>51954</xdr:rowOff>
    </xdr:from>
    <xdr:to>
      <xdr:col>1</xdr:col>
      <xdr:colOff>1911309</xdr:colOff>
      <xdr:row>396</xdr:row>
      <xdr:rowOff>137679</xdr:rowOff>
    </xdr:to>
    <xdr:pic>
      <xdr:nvPicPr>
        <xdr:cNvPr id="25" name="il_fi" descr="Descripción: Descripción: http://www.sct.gob.mx/logoSCT_hoz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90" y="72527679"/>
          <a:ext cx="2205719" cy="10477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44820</xdr:colOff>
      <xdr:row>0</xdr:row>
      <xdr:rowOff>0</xdr:rowOff>
    </xdr:from>
    <xdr:to>
      <xdr:col>1</xdr:col>
      <xdr:colOff>999002</xdr:colOff>
      <xdr:row>3</xdr:row>
      <xdr:rowOff>81556</xdr:rowOff>
    </xdr:to>
    <xdr:pic>
      <xdr:nvPicPr>
        <xdr:cNvPr id="3" name="il_fi" descr="Descripción: Descripción: http://www.sct.gob.mx/logoSCT_hoz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820" y="0"/>
          <a:ext cx="1223123" cy="5858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ertecitos/LO-009000981-N39-2013/PRESUPUESTO%20BASE/Users/MONTECRISTO/Documents/puertecitos%203/DEF.%20PTOS-%20LAGUNA%20CHAP/Users/MONTEC~1/AppData/Local/Temp/A.C.%20PRECIO%20A%20PRECIO%20(PUERTECITOS)(mayo-junio%2009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CENTAJE"/>
      <sheetName val="P.U.(FEB-09)"/>
      <sheetName val="P.U.(MAR-09)"/>
      <sheetName val="P.U.(ABR-09)"/>
      <sheetName val="P.U.(MAY-09)"/>
      <sheetName val="P.U.(JUN-09)"/>
      <sheetName val="P.U.(JUL-09)"/>
      <sheetName val="PROGRAMA"/>
      <sheetName val="VOL A PAGAR"/>
      <sheetName val="RESUMEN TOTAL"/>
      <sheetName val="Gráfico1"/>
      <sheetName val="Escalatoria"/>
      <sheetName val="Detalle Programa VS Avance"/>
    </sheetNames>
    <sheetDataSet>
      <sheetData sheetId="0" refreshError="1">
        <row r="4">
          <cell r="B4" t="str">
            <v>OBRA: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5"/>
  <sheetViews>
    <sheetView tabSelected="1" view="pageBreakPreview" topLeftCell="C463" zoomScale="70" zoomScaleNormal="100" zoomScaleSheetLayoutView="70" workbookViewId="0">
      <selection activeCell="H502" sqref="H502"/>
    </sheetView>
  </sheetViews>
  <sheetFormatPr baseColWidth="10" defaultRowHeight="15"/>
  <cols>
    <col min="1" max="1" width="5.7109375" customWidth="1"/>
    <col min="2" max="2" width="29.42578125" style="133" customWidth="1"/>
    <col min="3" max="3" width="62.5703125" style="133" customWidth="1"/>
    <col min="4" max="4" width="55.85546875" style="133" customWidth="1"/>
    <col min="5" max="5" width="15.7109375" customWidth="1"/>
    <col min="6" max="6" width="17.28515625" customWidth="1"/>
    <col min="7" max="7" width="18.5703125" customWidth="1"/>
    <col min="8" max="8" width="31.7109375" customWidth="1"/>
    <col min="9" max="9" width="22.7109375" customWidth="1"/>
  </cols>
  <sheetData>
    <row r="1" spans="1:9" ht="21" thickBot="1">
      <c r="A1" s="1"/>
      <c r="B1" s="2"/>
      <c r="C1" s="405"/>
      <c r="D1" s="405"/>
      <c r="E1" s="405"/>
      <c r="F1" s="405"/>
      <c r="G1" s="405"/>
      <c r="H1" s="405"/>
      <c r="I1" s="3"/>
    </row>
    <row r="2" spans="1:9" ht="15.75" thickTop="1">
      <c r="A2" s="4"/>
      <c r="B2" s="5"/>
      <c r="C2" s="299"/>
      <c r="D2" s="435" t="s">
        <v>720</v>
      </c>
      <c r="E2" s="436"/>
      <c r="F2" s="436"/>
      <c r="G2" s="437"/>
      <c r="H2" s="444" t="s">
        <v>736</v>
      </c>
      <c r="I2" s="130" t="s">
        <v>0</v>
      </c>
    </row>
    <row r="3" spans="1:9">
      <c r="A3" s="7"/>
      <c r="B3" s="8"/>
      <c r="C3" s="300" t="s">
        <v>1</v>
      </c>
      <c r="D3" s="438"/>
      <c r="E3" s="439"/>
      <c r="F3" s="439"/>
      <c r="G3" s="440"/>
      <c r="H3" s="445"/>
      <c r="I3" s="131" t="s">
        <v>2</v>
      </c>
    </row>
    <row r="4" spans="1:9">
      <c r="A4" s="7"/>
      <c r="B4" s="8"/>
      <c r="C4" s="301" t="s">
        <v>3</v>
      </c>
      <c r="D4" s="438"/>
      <c r="E4" s="439"/>
      <c r="F4" s="439"/>
      <c r="G4" s="440"/>
      <c r="H4" s="445"/>
      <c r="I4" s="131"/>
    </row>
    <row r="5" spans="1:9">
      <c r="A5" s="7"/>
      <c r="B5" s="8"/>
      <c r="C5" s="302" t="s">
        <v>4</v>
      </c>
      <c r="D5" s="438"/>
      <c r="E5" s="439"/>
      <c r="F5" s="439"/>
      <c r="G5" s="440"/>
      <c r="H5" s="445"/>
      <c r="I5" s="421" t="s">
        <v>737</v>
      </c>
    </row>
    <row r="6" spans="1:9">
      <c r="A6" s="7"/>
      <c r="B6" s="8"/>
      <c r="C6" s="302" t="s">
        <v>5</v>
      </c>
      <c r="D6" s="438"/>
      <c r="E6" s="439"/>
      <c r="F6" s="439"/>
      <c r="G6" s="440"/>
      <c r="H6" s="445"/>
      <c r="I6" s="421"/>
    </row>
    <row r="7" spans="1:9" ht="15.75" thickBot="1">
      <c r="A7" s="10"/>
      <c r="B7" s="11"/>
      <c r="C7" s="303"/>
      <c r="D7" s="441"/>
      <c r="E7" s="442"/>
      <c r="F7" s="442"/>
      <c r="G7" s="443"/>
      <c r="H7" s="446"/>
      <c r="I7" s="132"/>
    </row>
    <row r="8" spans="1:9" ht="15.75" thickTop="1">
      <c r="A8" s="13"/>
      <c r="B8" s="386" t="s">
        <v>8</v>
      </c>
      <c r="C8" s="389" t="s">
        <v>9</v>
      </c>
      <c r="D8" s="390"/>
      <c r="E8" s="395" t="s">
        <v>10</v>
      </c>
      <c r="F8" s="398" t="s">
        <v>11</v>
      </c>
      <c r="G8" s="401" t="s">
        <v>6</v>
      </c>
      <c r="H8" s="402"/>
      <c r="I8" s="379" t="s">
        <v>14</v>
      </c>
    </row>
    <row r="9" spans="1:9">
      <c r="A9" s="14" t="s">
        <v>7</v>
      </c>
      <c r="B9" s="387"/>
      <c r="C9" s="391"/>
      <c r="D9" s="392"/>
      <c r="E9" s="396"/>
      <c r="F9" s="399"/>
      <c r="G9" s="403"/>
      <c r="H9" s="404"/>
      <c r="I9" s="380"/>
    </row>
    <row r="10" spans="1:9">
      <c r="A10" s="16"/>
      <c r="B10" s="387"/>
      <c r="C10" s="391"/>
      <c r="D10" s="392"/>
      <c r="E10" s="396"/>
      <c r="F10" s="399"/>
      <c r="G10" s="17" t="s">
        <v>12</v>
      </c>
      <c r="H10" s="15" t="s">
        <v>13</v>
      </c>
      <c r="I10" s="380"/>
    </row>
    <row r="11" spans="1:9">
      <c r="A11" s="18"/>
      <c r="B11" s="388"/>
      <c r="C11" s="393"/>
      <c r="D11" s="394"/>
      <c r="E11" s="397"/>
      <c r="F11" s="400"/>
      <c r="G11" s="20" t="s">
        <v>15</v>
      </c>
      <c r="H11" s="19" t="s">
        <v>16</v>
      </c>
      <c r="I11" s="381"/>
    </row>
    <row r="12" spans="1:9">
      <c r="A12" s="80"/>
      <c r="B12" s="337" t="s">
        <v>255</v>
      </c>
      <c r="C12" s="422" t="s">
        <v>256</v>
      </c>
      <c r="D12" s="423"/>
      <c r="E12" s="63"/>
      <c r="F12" s="64"/>
      <c r="G12" s="65"/>
      <c r="H12" s="66"/>
      <c r="I12" s="67"/>
    </row>
    <row r="13" spans="1:9">
      <c r="A13" s="82"/>
      <c r="B13" s="83" t="s">
        <v>673</v>
      </c>
      <c r="C13" s="304"/>
      <c r="D13" s="218"/>
      <c r="E13" s="55"/>
      <c r="F13" s="77"/>
      <c r="G13" s="81"/>
      <c r="H13" s="58"/>
      <c r="I13" s="59"/>
    </row>
    <row r="14" spans="1:9">
      <c r="A14" s="82"/>
      <c r="B14" s="84" t="s">
        <v>37</v>
      </c>
      <c r="C14" s="304" t="s">
        <v>17</v>
      </c>
      <c r="D14" s="218"/>
      <c r="E14" s="55"/>
      <c r="F14" s="77"/>
      <c r="G14" s="85"/>
      <c r="H14" s="58"/>
      <c r="I14" s="59"/>
    </row>
    <row r="15" spans="1:9">
      <c r="A15" s="82"/>
      <c r="B15" s="83" t="s">
        <v>38</v>
      </c>
      <c r="C15" s="305" t="s">
        <v>18</v>
      </c>
      <c r="D15" s="163"/>
      <c r="E15" s="55"/>
      <c r="F15" s="56"/>
      <c r="G15" s="57"/>
      <c r="H15" s="58"/>
      <c r="I15" s="59"/>
    </row>
    <row r="16" spans="1:9">
      <c r="A16" s="99">
        <v>1</v>
      </c>
      <c r="B16" s="83" t="s">
        <v>39</v>
      </c>
      <c r="C16" s="305" t="s">
        <v>40</v>
      </c>
      <c r="D16" s="218"/>
      <c r="E16" s="60" t="s">
        <v>19</v>
      </c>
      <c r="F16" s="70">
        <f>5280+29040</f>
        <v>34320</v>
      </c>
      <c r="G16" s="137"/>
      <c r="H16" s="58"/>
      <c r="I16" s="59">
        <f>G16*F16</f>
        <v>0</v>
      </c>
    </row>
    <row r="17" spans="1:9">
      <c r="A17" s="99"/>
      <c r="B17" s="83"/>
      <c r="C17" s="305"/>
      <c r="D17" s="218"/>
      <c r="E17" s="60"/>
      <c r="F17" s="70"/>
      <c r="G17" s="62"/>
      <c r="H17" s="58"/>
      <c r="I17" s="59"/>
    </row>
    <row r="18" spans="1:9">
      <c r="A18" s="99"/>
      <c r="B18" s="83" t="s">
        <v>674</v>
      </c>
      <c r="C18" s="304"/>
      <c r="D18" s="293"/>
      <c r="E18" s="60"/>
      <c r="F18" s="70"/>
      <c r="G18" s="62"/>
      <c r="H18" s="58"/>
      <c r="I18" s="59"/>
    </row>
    <row r="19" spans="1:9">
      <c r="A19" s="99"/>
      <c r="B19" s="84" t="s">
        <v>42</v>
      </c>
      <c r="C19" s="304" t="s">
        <v>21</v>
      </c>
      <c r="D19" s="218"/>
      <c r="E19" s="60"/>
      <c r="F19" s="70"/>
      <c r="G19" s="62"/>
      <c r="H19" s="58"/>
      <c r="I19" s="59"/>
    </row>
    <row r="20" spans="1:9">
      <c r="A20" s="99"/>
      <c r="B20" s="83" t="s">
        <v>43</v>
      </c>
      <c r="C20" s="424" t="s">
        <v>694</v>
      </c>
      <c r="D20" s="425"/>
      <c r="E20" s="60"/>
      <c r="F20" s="70"/>
      <c r="G20" s="62"/>
      <c r="H20" s="58"/>
      <c r="I20" s="59"/>
    </row>
    <row r="21" spans="1:9">
      <c r="A21" s="99"/>
      <c r="B21" s="241"/>
      <c r="C21" s="306" t="s">
        <v>695</v>
      </c>
      <c r="D21" s="355"/>
      <c r="E21" s="290"/>
      <c r="F21" s="70"/>
      <c r="G21" s="62"/>
      <c r="H21" s="58"/>
      <c r="I21" s="59"/>
    </row>
    <row r="22" spans="1:9">
      <c r="A22" s="99"/>
      <c r="B22" s="83" t="s">
        <v>22</v>
      </c>
      <c r="C22" s="307" t="s">
        <v>23</v>
      </c>
      <c r="D22" s="356"/>
      <c r="E22" s="60"/>
      <c r="F22" s="70"/>
      <c r="G22" s="62"/>
      <c r="H22" s="58"/>
      <c r="I22" s="59"/>
    </row>
    <row r="23" spans="1:9">
      <c r="A23" s="99">
        <f>A16+1</f>
        <v>2</v>
      </c>
      <c r="B23" s="83" t="s">
        <v>24</v>
      </c>
      <c r="C23" s="305" t="s">
        <v>25</v>
      </c>
      <c r="D23" s="218"/>
      <c r="E23" s="60" t="s">
        <v>19</v>
      </c>
      <c r="F23" s="70">
        <f>28964+115703.8</f>
        <v>144667.79999999999</v>
      </c>
      <c r="G23" s="138"/>
      <c r="H23" s="58"/>
      <c r="I23" s="59">
        <f>G23*F23</f>
        <v>0</v>
      </c>
    </row>
    <row r="24" spans="1:9">
      <c r="A24" s="139">
        <v>3</v>
      </c>
      <c r="B24" s="83" t="s">
        <v>469</v>
      </c>
      <c r="C24" s="305" t="s">
        <v>470</v>
      </c>
      <c r="D24" s="218"/>
      <c r="E24" s="60" t="s">
        <v>19</v>
      </c>
      <c r="F24" s="70">
        <f>5034+10000</f>
        <v>15034</v>
      </c>
      <c r="G24" s="138"/>
      <c r="H24" s="58"/>
      <c r="I24" s="59">
        <f>G24*F24</f>
        <v>0</v>
      </c>
    </row>
    <row r="25" spans="1:9">
      <c r="A25" s="99"/>
      <c r="B25" s="83" t="s">
        <v>676</v>
      </c>
      <c r="C25" s="304"/>
      <c r="D25" s="163"/>
      <c r="E25" s="60"/>
      <c r="F25" s="70"/>
      <c r="G25" s="62"/>
      <c r="H25" s="58"/>
      <c r="I25" s="59"/>
    </row>
    <row r="26" spans="1:9">
      <c r="A26" s="99"/>
      <c r="B26" s="84" t="s">
        <v>45</v>
      </c>
      <c r="C26" s="304" t="s">
        <v>26</v>
      </c>
      <c r="D26" s="218"/>
      <c r="E26" s="60"/>
      <c r="F26" s="70"/>
      <c r="G26" s="62"/>
      <c r="H26" s="58"/>
      <c r="I26" s="59"/>
    </row>
    <row r="27" spans="1:9">
      <c r="A27" s="99"/>
      <c r="B27" s="83" t="s">
        <v>27</v>
      </c>
      <c r="C27" s="308" t="s">
        <v>28</v>
      </c>
      <c r="D27" s="218"/>
      <c r="E27" s="60"/>
      <c r="F27" s="70"/>
      <c r="G27" s="62"/>
      <c r="H27" s="58"/>
      <c r="I27" s="59"/>
    </row>
    <row r="28" spans="1:9">
      <c r="A28" s="99"/>
      <c r="B28" s="83" t="s">
        <v>46</v>
      </c>
      <c r="C28" s="308" t="s">
        <v>250</v>
      </c>
      <c r="D28" s="218"/>
      <c r="E28" s="60"/>
      <c r="F28" s="70"/>
      <c r="G28" s="62"/>
      <c r="H28" s="58"/>
      <c r="I28" s="59"/>
    </row>
    <row r="29" spans="1:9">
      <c r="A29" s="99"/>
      <c r="B29" s="83" t="s">
        <v>48</v>
      </c>
      <c r="C29" s="308" t="s">
        <v>49</v>
      </c>
      <c r="D29" s="218"/>
      <c r="E29" s="60"/>
      <c r="F29" s="70"/>
      <c r="G29" s="62"/>
      <c r="H29" s="58"/>
      <c r="I29" s="59"/>
    </row>
    <row r="30" spans="1:9">
      <c r="A30" s="99">
        <v>4</v>
      </c>
      <c r="B30" s="83" t="s">
        <v>50</v>
      </c>
      <c r="C30" s="305" t="s">
        <v>51</v>
      </c>
      <c r="D30" s="218"/>
      <c r="E30" s="60" t="s">
        <v>19</v>
      </c>
      <c r="F30" s="70">
        <f>27964+115703.8</f>
        <v>143667.79999999999</v>
      </c>
      <c r="G30" s="138"/>
      <c r="H30" s="58"/>
      <c r="I30" s="59">
        <f>G30*F30</f>
        <v>0</v>
      </c>
    </row>
    <row r="31" spans="1:9">
      <c r="A31" s="99"/>
      <c r="B31" s="83" t="s">
        <v>29</v>
      </c>
      <c r="C31" s="384" t="s">
        <v>251</v>
      </c>
      <c r="D31" s="426"/>
      <c r="E31" s="60"/>
      <c r="F31" s="70"/>
      <c r="G31" s="62"/>
      <c r="H31" s="129"/>
      <c r="I31" s="59"/>
    </row>
    <row r="32" spans="1:9">
      <c r="A32" s="99">
        <v>5</v>
      </c>
      <c r="B32" s="83" t="s">
        <v>30</v>
      </c>
      <c r="C32" s="305" t="s">
        <v>31</v>
      </c>
      <c r="D32" s="218"/>
      <c r="E32" s="60" t="s">
        <v>19</v>
      </c>
      <c r="F32" s="70">
        <f>1000+5000</f>
        <v>6000</v>
      </c>
      <c r="G32" s="138"/>
      <c r="H32" s="58"/>
      <c r="I32" s="59">
        <f>G32*F32</f>
        <v>0</v>
      </c>
    </row>
    <row r="33" spans="1:9">
      <c r="A33" s="99"/>
      <c r="B33" s="83"/>
      <c r="C33" s="305"/>
      <c r="D33" s="163"/>
      <c r="E33" s="60"/>
      <c r="F33" s="70"/>
      <c r="G33" s="62"/>
      <c r="H33" s="58"/>
      <c r="I33" s="59"/>
    </row>
    <row r="34" spans="1:9" ht="15" customHeight="1">
      <c r="A34" s="99"/>
      <c r="B34" s="86" t="s">
        <v>52</v>
      </c>
      <c r="C34" s="447" t="s">
        <v>53</v>
      </c>
      <c r="D34" s="448"/>
      <c r="E34" s="60"/>
      <c r="F34" s="70"/>
      <c r="G34" s="62"/>
      <c r="H34" s="129"/>
      <c r="I34" s="59"/>
    </row>
    <row r="35" spans="1:9">
      <c r="A35" s="99"/>
      <c r="B35" s="86"/>
      <c r="C35" s="447"/>
      <c r="D35" s="448"/>
      <c r="E35" s="60"/>
      <c r="F35" s="70"/>
      <c r="G35" s="62"/>
      <c r="H35" s="129"/>
      <c r="I35" s="59"/>
    </row>
    <row r="36" spans="1:9">
      <c r="A36" s="99"/>
      <c r="B36" s="83" t="s">
        <v>54</v>
      </c>
      <c r="C36" s="304" t="s">
        <v>49</v>
      </c>
      <c r="D36" s="218"/>
      <c r="E36" s="60"/>
      <c r="F36" s="70"/>
      <c r="G36" s="62"/>
      <c r="H36" s="58"/>
      <c r="I36" s="59"/>
    </row>
    <row r="37" spans="1:9">
      <c r="A37" s="99">
        <v>6</v>
      </c>
      <c r="B37" s="83" t="s">
        <v>55</v>
      </c>
      <c r="C37" s="305" t="s">
        <v>56</v>
      </c>
      <c r="D37" s="163"/>
      <c r="E37" s="60" t="s">
        <v>19</v>
      </c>
      <c r="F37" s="70">
        <f>42792.96+141283.97</f>
        <v>184076.93</v>
      </c>
      <c r="G37" s="138"/>
      <c r="H37" s="58"/>
      <c r="I37" s="59">
        <f>G37*F37</f>
        <v>0</v>
      </c>
    </row>
    <row r="38" spans="1:9">
      <c r="A38" s="99"/>
      <c r="B38" s="83" t="s">
        <v>57</v>
      </c>
      <c r="C38" s="304" t="s">
        <v>58</v>
      </c>
      <c r="D38" s="218"/>
      <c r="E38" s="60"/>
      <c r="F38" s="70"/>
      <c r="G38" s="138"/>
      <c r="H38" s="58"/>
      <c r="I38" s="59"/>
    </row>
    <row r="39" spans="1:9">
      <c r="A39" s="99">
        <v>7</v>
      </c>
      <c r="B39" s="83" t="s">
        <v>59</v>
      </c>
      <c r="C39" s="305" t="s">
        <v>60</v>
      </c>
      <c r="D39" s="163"/>
      <c r="E39" s="60" t="s">
        <v>19</v>
      </c>
      <c r="F39" s="70">
        <f>10800+61773</f>
        <v>72573</v>
      </c>
      <c r="G39" s="138"/>
      <c r="H39" s="58"/>
      <c r="I39" s="59">
        <f>G39*F39</f>
        <v>0</v>
      </c>
    </row>
    <row r="40" spans="1:9">
      <c r="A40" s="99"/>
      <c r="B40" s="83" t="s">
        <v>61</v>
      </c>
      <c r="C40" s="304" t="s">
        <v>62</v>
      </c>
      <c r="D40" s="218"/>
      <c r="E40" s="60"/>
      <c r="F40" s="70"/>
      <c r="G40" s="138"/>
      <c r="H40" s="58"/>
      <c r="I40" s="59"/>
    </row>
    <row r="41" spans="1:9">
      <c r="A41" s="99">
        <v>8</v>
      </c>
      <c r="B41" s="83" t="s">
        <v>63</v>
      </c>
      <c r="C41" s="305" t="s">
        <v>64</v>
      </c>
      <c r="D41" s="163"/>
      <c r="E41" s="60" t="s">
        <v>19</v>
      </c>
      <c r="F41" s="70">
        <f>6384+34326.6</f>
        <v>40710.6</v>
      </c>
      <c r="G41" s="140"/>
      <c r="H41" s="58"/>
      <c r="I41" s="59">
        <f>G41*F41</f>
        <v>0</v>
      </c>
    </row>
    <row r="42" spans="1:9">
      <c r="A42" s="99"/>
      <c r="B42" s="89"/>
      <c r="C42" s="305"/>
      <c r="D42" s="163"/>
      <c r="E42" s="55"/>
      <c r="F42" s="74"/>
      <c r="G42" s="57"/>
      <c r="H42" s="58"/>
      <c r="I42" s="59"/>
    </row>
    <row r="43" spans="1:9">
      <c r="A43" s="99"/>
      <c r="B43" s="83" t="s">
        <v>65</v>
      </c>
      <c r="C43" s="304" t="s">
        <v>66</v>
      </c>
      <c r="D43" s="218"/>
      <c r="E43" s="63"/>
      <c r="F43" s="127"/>
      <c r="G43" s="65"/>
      <c r="H43" s="66"/>
      <c r="I43" s="67"/>
    </row>
    <row r="44" spans="1:9">
      <c r="A44" s="99"/>
      <c r="B44" s="86" t="s">
        <v>67</v>
      </c>
      <c r="C44" s="384" t="s">
        <v>68</v>
      </c>
      <c r="D44" s="385"/>
      <c r="E44" s="63"/>
      <c r="F44" s="127"/>
      <c r="G44" s="65"/>
      <c r="H44" s="66"/>
      <c r="I44" s="67"/>
    </row>
    <row r="45" spans="1:9">
      <c r="A45" s="99">
        <v>9</v>
      </c>
      <c r="B45" s="83" t="s">
        <v>69</v>
      </c>
      <c r="C45" s="305" t="s">
        <v>70</v>
      </c>
      <c r="D45" s="163"/>
      <c r="E45" s="60" t="s">
        <v>19</v>
      </c>
      <c r="F45" s="70">
        <f>157+314</f>
        <v>471</v>
      </c>
      <c r="G45" s="137"/>
      <c r="H45" s="58"/>
      <c r="I45" s="59">
        <f>G45*F45</f>
        <v>0</v>
      </c>
    </row>
    <row r="46" spans="1:9">
      <c r="A46" s="99"/>
      <c r="B46" s="156"/>
      <c r="C46" s="305"/>
      <c r="D46" s="163"/>
      <c r="E46" s="153"/>
      <c r="F46" s="155"/>
      <c r="G46" s="154"/>
      <c r="H46" s="58"/>
      <c r="I46" s="59"/>
    </row>
    <row r="47" spans="1:9">
      <c r="A47" s="99"/>
      <c r="B47" s="89"/>
      <c r="C47" s="305"/>
      <c r="D47" s="163"/>
      <c r="E47" s="55"/>
      <c r="F47" s="56"/>
      <c r="G47" s="57"/>
      <c r="H47" s="58"/>
      <c r="I47" s="59"/>
    </row>
    <row r="48" spans="1:9">
      <c r="A48" s="87"/>
      <c r="B48" s="338"/>
      <c r="C48" s="85"/>
      <c r="D48" s="163"/>
      <c r="E48" s="55"/>
      <c r="F48" s="56"/>
      <c r="G48" s="75"/>
      <c r="H48" s="58"/>
      <c r="I48" s="59"/>
    </row>
    <row r="49" spans="1:9">
      <c r="A49" s="33"/>
      <c r="B49" s="339"/>
      <c r="C49" s="309" t="s">
        <v>725</v>
      </c>
      <c r="D49" s="357"/>
      <c r="E49" s="34"/>
      <c r="F49" s="35"/>
      <c r="G49" s="35"/>
      <c r="H49" s="123" t="s">
        <v>32</v>
      </c>
      <c r="I49" s="36">
        <f>SUM(I15:I47)</f>
        <v>0</v>
      </c>
    </row>
    <row r="50" spans="1:9">
      <c r="A50" s="37"/>
      <c r="B50" s="340"/>
      <c r="C50" s="310"/>
      <c r="D50" s="313"/>
      <c r="E50" s="30"/>
      <c r="F50" s="32"/>
      <c r="G50" s="32"/>
      <c r="H50" s="124" t="s">
        <v>33</v>
      </c>
      <c r="I50" s="36">
        <f>+I49</f>
        <v>0</v>
      </c>
    </row>
    <row r="51" spans="1:9">
      <c r="A51" s="38"/>
      <c r="B51" s="313"/>
      <c r="C51" s="311"/>
      <c r="D51" s="313"/>
      <c r="E51" s="39"/>
      <c r="F51" s="32"/>
      <c r="G51" s="32"/>
      <c r="H51" s="31"/>
      <c r="I51" s="40"/>
    </row>
    <row r="52" spans="1:9">
      <c r="A52" s="38"/>
      <c r="B52" s="313"/>
      <c r="C52" s="312" t="s">
        <v>34</v>
      </c>
      <c r="D52" s="313"/>
      <c r="E52" s="39"/>
      <c r="F52" s="32"/>
      <c r="G52" s="32"/>
      <c r="H52" s="31"/>
      <c r="I52" s="40"/>
    </row>
    <row r="53" spans="1:9">
      <c r="A53" s="38"/>
      <c r="B53" s="313"/>
      <c r="C53" s="313"/>
      <c r="D53" s="313"/>
      <c r="E53" s="39"/>
      <c r="F53" s="32"/>
      <c r="G53" s="32"/>
      <c r="H53" s="31"/>
      <c r="I53" s="40"/>
    </row>
    <row r="54" spans="1:9">
      <c r="A54" s="38"/>
      <c r="B54" s="313"/>
      <c r="C54" s="311"/>
      <c r="D54" s="313"/>
      <c r="E54" s="39"/>
      <c r="F54" s="32"/>
      <c r="G54" s="32"/>
      <c r="H54" s="31"/>
      <c r="I54" s="40"/>
    </row>
    <row r="55" spans="1:9">
      <c r="A55" s="38"/>
      <c r="B55" s="313"/>
      <c r="C55" s="312" t="s">
        <v>35</v>
      </c>
      <c r="D55" s="312" t="s">
        <v>36</v>
      </c>
      <c r="E55" s="39"/>
      <c r="F55" s="32"/>
      <c r="G55" s="32"/>
      <c r="H55" s="31"/>
      <c r="I55" s="40"/>
    </row>
    <row r="56" spans="1:9" ht="15.75" thickBot="1">
      <c r="A56" s="41"/>
      <c r="B56" s="341"/>
      <c r="C56" s="314"/>
      <c r="D56" s="314"/>
      <c r="E56" s="42"/>
      <c r="F56" s="43"/>
      <c r="G56" s="43"/>
      <c r="H56" s="44"/>
      <c r="I56" s="45"/>
    </row>
    <row r="57" spans="1:9" ht="15.75" thickTop="1">
      <c r="A57" s="98"/>
      <c r="B57" s="315"/>
      <c r="C57" s="315"/>
      <c r="D57" s="315"/>
      <c r="E57" s="98"/>
      <c r="F57" s="98"/>
      <c r="G57" s="98"/>
      <c r="H57" s="98"/>
      <c r="I57" s="98"/>
    </row>
    <row r="58" spans="1:9" ht="21" thickBot="1">
      <c r="A58" s="1"/>
      <c r="B58" s="2"/>
      <c r="C58" s="405"/>
      <c r="D58" s="405"/>
      <c r="E58" s="405"/>
      <c r="F58" s="405"/>
      <c r="G58" s="405"/>
      <c r="H58" s="405"/>
      <c r="I58" s="3"/>
    </row>
    <row r="59" spans="1:9" ht="15.75" thickTop="1">
      <c r="A59" s="4"/>
      <c r="B59" s="5"/>
      <c r="C59" s="299"/>
      <c r="D59" s="406" t="str">
        <f>+D2</f>
        <v>CONSTRUCCIÓN CON SECCIÓN DE 9.0 M DE LA CARRETERA: MEXICALI – LAGUNA CHAPALA, TRAMO: PUERTECITOS – LAGUNA CHAPALA, DEL KM. 146+000 AL KM. 159+000, INCLUYE: TERRACERIAS, OBRAS DE DRENAJE, UN PUENTE KM 158+120, PAVIMENTO DE CONCRETO ASFALTICO, SEÑALAMIENTO Y OBRAS COMPLEMENTARIAS, EN EL MUNICIPIO DE ENSENADA, ESTADO DE BAJA CALIFORNIA.</v>
      </c>
      <c r="E59" s="407"/>
      <c r="F59" s="407"/>
      <c r="G59" s="408"/>
      <c r="H59" s="415" t="str">
        <f>$H$2</f>
        <v xml:space="preserve">RELACION DE CONCEPTOS DE TRABAJO  Y CANTIDADES DE OBRA PARA EXPRESION DE PRECIOS UNITARIOS Y MONTO TOTAL DE LA PROPOSICION                                       (FORMA E-7) </v>
      </c>
      <c r="I59" s="6" t="s">
        <v>0</v>
      </c>
    </row>
    <row r="60" spans="1:9">
      <c r="A60" s="7"/>
      <c r="B60" s="8"/>
      <c r="C60" s="300" t="s">
        <v>1</v>
      </c>
      <c r="D60" s="409"/>
      <c r="E60" s="410"/>
      <c r="F60" s="410"/>
      <c r="G60" s="411"/>
      <c r="H60" s="416"/>
      <c r="I60" s="9" t="s">
        <v>2</v>
      </c>
    </row>
    <row r="61" spans="1:9">
      <c r="A61" s="7"/>
      <c r="B61" s="8"/>
      <c r="C61" s="301" t="s">
        <v>3</v>
      </c>
      <c r="D61" s="409"/>
      <c r="E61" s="410"/>
      <c r="F61" s="410"/>
      <c r="G61" s="411"/>
      <c r="H61" s="416"/>
      <c r="I61" s="9"/>
    </row>
    <row r="62" spans="1:9" ht="15" customHeight="1">
      <c r="A62" s="7"/>
      <c r="B62" s="8"/>
      <c r="C62" s="302" t="s">
        <v>4</v>
      </c>
      <c r="D62" s="409"/>
      <c r="E62" s="410"/>
      <c r="F62" s="410"/>
      <c r="G62" s="411"/>
      <c r="H62" s="416"/>
      <c r="I62" s="418" t="str">
        <f>I5</f>
        <v>LO-009000999-N230-2013</v>
      </c>
    </row>
    <row r="63" spans="1:9">
      <c r="A63" s="7"/>
      <c r="B63" s="8"/>
      <c r="C63" s="302" t="s">
        <v>5</v>
      </c>
      <c r="D63" s="409"/>
      <c r="E63" s="410"/>
      <c r="F63" s="410"/>
      <c r="G63" s="411"/>
      <c r="H63" s="416"/>
      <c r="I63" s="418"/>
    </row>
    <row r="64" spans="1:9" ht="15.75" thickBot="1">
      <c r="A64" s="10"/>
      <c r="B64" s="11"/>
      <c r="C64" s="303"/>
      <c r="D64" s="412"/>
      <c r="E64" s="413"/>
      <c r="F64" s="413"/>
      <c r="G64" s="414"/>
      <c r="H64" s="417"/>
      <c r="I64" s="12"/>
    </row>
    <row r="65" spans="1:9" ht="15.75" thickTop="1">
      <c r="A65" s="13"/>
      <c r="B65" s="386" t="s">
        <v>8</v>
      </c>
      <c r="C65" s="389" t="s">
        <v>9</v>
      </c>
      <c r="D65" s="390"/>
      <c r="E65" s="395" t="s">
        <v>10</v>
      </c>
      <c r="F65" s="398" t="s">
        <v>11</v>
      </c>
      <c r="G65" s="401" t="s">
        <v>6</v>
      </c>
      <c r="H65" s="402"/>
      <c r="I65" s="379" t="s">
        <v>14</v>
      </c>
    </row>
    <row r="66" spans="1:9">
      <c r="A66" s="14" t="s">
        <v>7</v>
      </c>
      <c r="B66" s="387"/>
      <c r="C66" s="391"/>
      <c r="D66" s="392"/>
      <c r="E66" s="396"/>
      <c r="F66" s="399"/>
      <c r="G66" s="403"/>
      <c r="H66" s="404"/>
      <c r="I66" s="380"/>
    </row>
    <row r="67" spans="1:9">
      <c r="A67" s="16"/>
      <c r="B67" s="387"/>
      <c r="C67" s="391"/>
      <c r="D67" s="392"/>
      <c r="E67" s="396"/>
      <c r="F67" s="399"/>
      <c r="G67" s="17" t="s">
        <v>12</v>
      </c>
      <c r="H67" s="15" t="s">
        <v>13</v>
      </c>
      <c r="I67" s="380"/>
    </row>
    <row r="68" spans="1:9">
      <c r="A68" s="18"/>
      <c r="B68" s="388"/>
      <c r="C68" s="393"/>
      <c r="D68" s="394"/>
      <c r="E68" s="397"/>
      <c r="F68" s="400"/>
      <c r="G68" s="20" t="s">
        <v>15</v>
      </c>
      <c r="H68" s="19" t="s">
        <v>16</v>
      </c>
      <c r="I68" s="381"/>
    </row>
    <row r="69" spans="1:9">
      <c r="A69" s="99"/>
      <c r="B69" s="88" t="s">
        <v>106</v>
      </c>
      <c r="C69" s="429" t="s">
        <v>103</v>
      </c>
      <c r="D69" s="430"/>
      <c r="E69" s="55"/>
      <c r="F69" s="56"/>
      <c r="G69" s="57"/>
      <c r="H69" s="58"/>
      <c r="I69" s="59"/>
    </row>
    <row r="70" spans="1:9">
      <c r="A70" s="99"/>
      <c r="B70" s="220" t="s">
        <v>679</v>
      </c>
      <c r="C70" s="316"/>
      <c r="D70" s="358"/>
      <c r="E70" s="55"/>
      <c r="F70" s="56"/>
      <c r="G70" s="57"/>
      <c r="H70" s="58"/>
      <c r="I70" s="59"/>
    </row>
    <row r="71" spans="1:9">
      <c r="A71" s="99"/>
      <c r="B71" s="84" t="s">
        <v>71</v>
      </c>
      <c r="C71" s="307" t="s">
        <v>72</v>
      </c>
      <c r="D71" s="356"/>
      <c r="E71" s="55"/>
      <c r="F71" s="56"/>
      <c r="G71" s="57"/>
      <c r="H71" s="58"/>
      <c r="I71" s="59"/>
    </row>
    <row r="72" spans="1:9">
      <c r="A72" s="99"/>
      <c r="B72" s="83" t="s">
        <v>73</v>
      </c>
      <c r="C72" s="384" t="s">
        <v>696</v>
      </c>
      <c r="D72" s="385"/>
      <c r="E72" s="55"/>
      <c r="F72" s="74"/>
      <c r="G72" s="57"/>
      <c r="H72" s="58"/>
      <c r="I72" s="59"/>
    </row>
    <row r="73" spans="1:9">
      <c r="A73" s="99">
        <v>10</v>
      </c>
      <c r="B73" s="83" t="s">
        <v>75</v>
      </c>
      <c r="C73" s="305" t="s">
        <v>76</v>
      </c>
      <c r="D73" s="218"/>
      <c r="E73" s="69" t="s">
        <v>19</v>
      </c>
      <c r="F73" s="70">
        <f>14.01+379.85</f>
        <v>393.86</v>
      </c>
      <c r="G73" s="137"/>
      <c r="H73" s="58"/>
      <c r="I73" s="68">
        <f>G73*F73</f>
        <v>0</v>
      </c>
    </row>
    <row r="74" spans="1:9">
      <c r="A74" s="87"/>
      <c r="B74" s="100"/>
      <c r="C74" s="294"/>
      <c r="D74" s="218"/>
      <c r="E74" s="55"/>
      <c r="F74" s="74"/>
      <c r="G74" s="57"/>
      <c r="H74" s="58"/>
      <c r="I74" s="59"/>
    </row>
    <row r="75" spans="1:9">
      <c r="A75" s="99"/>
      <c r="B75" s="83" t="s">
        <v>681</v>
      </c>
      <c r="C75" s="304"/>
      <c r="D75" s="163"/>
      <c r="E75" s="69"/>
      <c r="F75" s="70"/>
      <c r="G75" s="62"/>
      <c r="H75" s="58"/>
      <c r="I75" s="59"/>
    </row>
    <row r="76" spans="1:9">
      <c r="A76" s="99"/>
      <c r="B76" s="83" t="s">
        <v>77</v>
      </c>
      <c r="C76" s="304" t="s">
        <v>78</v>
      </c>
      <c r="D76" s="218"/>
      <c r="E76" s="69"/>
      <c r="F76" s="70"/>
      <c r="G76" s="62"/>
      <c r="H76" s="58"/>
      <c r="I76" s="59"/>
    </row>
    <row r="77" spans="1:9">
      <c r="A77" s="99"/>
      <c r="B77" s="83" t="s">
        <v>79</v>
      </c>
      <c r="C77" s="305" t="s">
        <v>80</v>
      </c>
      <c r="D77" s="218"/>
      <c r="E77" s="69"/>
      <c r="F77" s="70"/>
      <c r="G77" s="62"/>
      <c r="H77" s="58"/>
      <c r="I77" s="59"/>
    </row>
    <row r="78" spans="1:9">
      <c r="A78" s="99"/>
      <c r="B78" s="83" t="s">
        <v>81</v>
      </c>
      <c r="C78" s="384" t="s">
        <v>697</v>
      </c>
      <c r="D78" s="385"/>
      <c r="E78" s="69"/>
      <c r="F78" s="70"/>
      <c r="G78" s="62"/>
      <c r="H78" s="58"/>
      <c r="I78" s="59"/>
    </row>
    <row r="79" spans="1:9">
      <c r="A79" s="99">
        <v>11</v>
      </c>
      <c r="B79" s="83" t="s">
        <v>83</v>
      </c>
      <c r="C79" s="305" t="s">
        <v>60</v>
      </c>
      <c r="D79" s="218"/>
      <c r="E79" s="69" t="s">
        <v>19</v>
      </c>
      <c r="F79" s="70">
        <f>199.66+886.13</f>
        <v>1085.79</v>
      </c>
      <c r="G79" s="137"/>
      <c r="H79" s="58"/>
      <c r="I79" s="68">
        <f>G79*F79</f>
        <v>0</v>
      </c>
    </row>
    <row r="80" spans="1:9">
      <c r="A80" s="99"/>
      <c r="B80" s="83"/>
      <c r="C80" s="304"/>
      <c r="D80" s="218"/>
      <c r="E80" s="69"/>
      <c r="F80" s="70"/>
      <c r="G80" s="62"/>
      <c r="H80" s="58"/>
      <c r="I80" s="59"/>
    </row>
    <row r="81" spans="1:9">
      <c r="A81" s="99"/>
      <c r="B81" s="83" t="s">
        <v>105</v>
      </c>
      <c r="C81" s="76"/>
      <c r="D81" s="218"/>
      <c r="E81" s="69"/>
      <c r="F81" s="69"/>
      <c r="G81" s="62"/>
      <c r="H81" s="58"/>
      <c r="I81" s="59"/>
    </row>
    <row r="82" spans="1:9">
      <c r="A82" s="99"/>
      <c r="B82" s="83" t="s">
        <v>42</v>
      </c>
      <c r="C82" s="76" t="s">
        <v>85</v>
      </c>
      <c r="D82" s="91"/>
      <c r="E82" s="69"/>
      <c r="F82" s="69"/>
      <c r="G82" s="62"/>
      <c r="H82" s="58"/>
      <c r="I82" s="59"/>
    </row>
    <row r="83" spans="1:9">
      <c r="A83" s="99"/>
      <c r="B83" s="83" t="s">
        <v>43</v>
      </c>
      <c r="C83" s="308" t="s">
        <v>252</v>
      </c>
      <c r="D83" s="218"/>
      <c r="E83" s="69"/>
      <c r="F83" s="69"/>
      <c r="G83" s="71"/>
      <c r="H83" s="58"/>
      <c r="I83" s="59"/>
    </row>
    <row r="84" spans="1:9">
      <c r="A84" s="99"/>
      <c r="B84" s="83" t="s">
        <v>22</v>
      </c>
      <c r="C84" s="241" t="s">
        <v>87</v>
      </c>
      <c r="D84" s="163"/>
      <c r="E84" s="69"/>
      <c r="F84" s="69"/>
      <c r="G84" s="71"/>
      <c r="H84" s="58"/>
      <c r="I84" s="59"/>
    </row>
    <row r="85" spans="1:9">
      <c r="A85" s="99">
        <v>12</v>
      </c>
      <c r="B85" s="83" t="s">
        <v>88</v>
      </c>
      <c r="C85" s="241" t="s">
        <v>89</v>
      </c>
      <c r="D85" s="91"/>
      <c r="E85" s="69" t="s">
        <v>19</v>
      </c>
      <c r="F85" s="70">
        <f>11.6+50</f>
        <v>61.6</v>
      </c>
      <c r="G85" s="141"/>
      <c r="H85" s="58"/>
      <c r="I85" s="68">
        <f t="shared" ref="I85" si="0">G85*F85</f>
        <v>0</v>
      </c>
    </row>
    <row r="86" spans="1:9">
      <c r="A86" s="99">
        <v>13</v>
      </c>
      <c r="B86" s="83" t="s">
        <v>90</v>
      </c>
      <c r="C86" s="241" t="s">
        <v>91</v>
      </c>
      <c r="D86" s="91"/>
      <c r="E86" s="69" t="s">
        <v>19</v>
      </c>
      <c r="F86" s="70">
        <f>223.34+425.25</f>
        <v>648.59</v>
      </c>
      <c r="G86" s="141"/>
      <c r="H86" s="58"/>
      <c r="I86" s="68">
        <f t="shared" ref="I86:I87" si="1">G86*F86</f>
        <v>0</v>
      </c>
    </row>
    <row r="87" spans="1:9">
      <c r="A87" s="99">
        <v>14</v>
      </c>
      <c r="B87" s="83" t="s">
        <v>92</v>
      </c>
      <c r="C87" s="241" t="s">
        <v>93</v>
      </c>
      <c r="D87" s="91"/>
      <c r="E87" s="69" t="s">
        <v>19</v>
      </c>
      <c r="F87" s="70">
        <f>105.46+131.15</f>
        <v>236.61</v>
      </c>
      <c r="G87" s="141"/>
      <c r="H87" s="58"/>
      <c r="I87" s="68">
        <f t="shared" si="1"/>
        <v>0</v>
      </c>
    </row>
    <row r="88" spans="1:9">
      <c r="A88" s="99"/>
      <c r="B88" s="158"/>
      <c r="C88" s="159"/>
      <c r="D88" s="163"/>
      <c r="E88" s="69"/>
      <c r="F88" s="70"/>
      <c r="G88" s="71"/>
      <c r="H88" s="58"/>
      <c r="I88" s="59"/>
    </row>
    <row r="89" spans="1:9">
      <c r="A89" s="99"/>
      <c r="B89" s="83" t="s">
        <v>104</v>
      </c>
      <c r="C89" s="76"/>
      <c r="D89" s="91"/>
      <c r="E89" s="69"/>
      <c r="F89" s="69"/>
      <c r="G89" s="71"/>
      <c r="H89" s="58"/>
      <c r="I89" s="59"/>
    </row>
    <row r="90" spans="1:9">
      <c r="A90" s="99"/>
      <c r="B90" s="83" t="s">
        <v>97</v>
      </c>
      <c r="C90" s="76" t="s">
        <v>98</v>
      </c>
      <c r="D90" s="91"/>
      <c r="E90" s="69"/>
      <c r="F90" s="69"/>
      <c r="G90" s="71"/>
      <c r="H90" s="58"/>
      <c r="I90" s="59"/>
    </row>
    <row r="91" spans="1:9">
      <c r="A91" s="99"/>
      <c r="B91" s="83" t="s">
        <v>99</v>
      </c>
      <c r="C91" s="241" t="s">
        <v>100</v>
      </c>
      <c r="D91" s="91"/>
      <c r="E91" s="69"/>
      <c r="F91" s="69"/>
      <c r="G91" s="71"/>
      <c r="H91" s="58"/>
      <c r="I91" s="59"/>
    </row>
    <row r="92" spans="1:9">
      <c r="A92" s="99">
        <v>15</v>
      </c>
      <c r="B92" s="83" t="s">
        <v>101</v>
      </c>
      <c r="C92" s="79" t="s">
        <v>102</v>
      </c>
      <c r="D92" s="163"/>
      <c r="E92" s="69" t="s">
        <v>107</v>
      </c>
      <c r="F92" s="70">
        <f>9549.7+16267.21</f>
        <v>25816.91</v>
      </c>
      <c r="G92" s="141"/>
      <c r="H92" s="58"/>
      <c r="I92" s="68">
        <f>G92*F92</f>
        <v>0</v>
      </c>
    </row>
    <row r="93" spans="1:9">
      <c r="A93" s="99"/>
      <c r="B93" s="83"/>
      <c r="C93" s="237"/>
      <c r="D93" s="91"/>
      <c r="E93" s="69"/>
      <c r="F93" s="70"/>
      <c r="G93" s="71"/>
      <c r="H93" s="58"/>
      <c r="I93" s="68"/>
    </row>
    <row r="94" spans="1:9">
      <c r="A94" s="99"/>
      <c r="B94" s="88" t="s">
        <v>139</v>
      </c>
      <c r="C94" s="317"/>
      <c r="D94" s="359"/>
      <c r="E94" s="63"/>
      <c r="F94" s="127"/>
      <c r="G94" s="65"/>
      <c r="H94" s="66"/>
      <c r="I94" s="67"/>
    </row>
    <row r="95" spans="1:9">
      <c r="A95" s="99"/>
      <c r="B95" s="88" t="s">
        <v>37</v>
      </c>
      <c r="C95" s="76" t="s">
        <v>109</v>
      </c>
      <c r="D95" s="360"/>
      <c r="E95" s="63"/>
      <c r="F95" s="127"/>
      <c r="G95" s="65"/>
      <c r="H95" s="66"/>
      <c r="I95" s="67"/>
    </row>
    <row r="96" spans="1:9">
      <c r="A96" s="99"/>
      <c r="B96" s="88" t="s">
        <v>110</v>
      </c>
      <c r="C96" s="241" t="s">
        <v>111</v>
      </c>
      <c r="D96" s="218"/>
      <c r="E96" s="55"/>
      <c r="F96" s="77"/>
      <c r="G96" s="78"/>
      <c r="H96" s="58"/>
      <c r="I96" s="59"/>
    </row>
    <row r="97" spans="1:9">
      <c r="A97" s="99"/>
      <c r="B97" s="88" t="s">
        <v>112</v>
      </c>
      <c r="C97" s="241" t="s">
        <v>113</v>
      </c>
      <c r="D97" s="218"/>
      <c r="E97" s="55"/>
      <c r="F97" s="77"/>
      <c r="G97" s="72"/>
      <c r="H97" s="58"/>
      <c r="I97" s="59"/>
    </row>
    <row r="98" spans="1:9">
      <c r="A98" s="99">
        <v>16</v>
      </c>
      <c r="B98" s="88" t="s">
        <v>114</v>
      </c>
      <c r="C98" s="241" t="s">
        <v>115</v>
      </c>
      <c r="D98" s="163"/>
      <c r="E98" s="69" t="s">
        <v>143</v>
      </c>
      <c r="F98" s="70">
        <f>21.77+335.2</f>
        <v>356.96999999999997</v>
      </c>
      <c r="G98" s="141"/>
      <c r="H98" s="58"/>
      <c r="I98" s="68">
        <f t="shared" ref="I98:I99" si="2">G98*F98</f>
        <v>0</v>
      </c>
    </row>
    <row r="99" spans="1:9">
      <c r="A99" s="99">
        <v>17</v>
      </c>
      <c r="B99" s="88" t="s">
        <v>116</v>
      </c>
      <c r="C99" s="241" t="s">
        <v>117</v>
      </c>
      <c r="D99" s="218"/>
      <c r="E99" s="69" t="s">
        <v>143</v>
      </c>
      <c r="F99" s="70">
        <f>25+25</f>
        <v>50</v>
      </c>
      <c r="G99" s="141"/>
      <c r="H99" s="58"/>
      <c r="I99" s="68">
        <f t="shared" si="2"/>
        <v>0</v>
      </c>
    </row>
    <row r="100" spans="1:9">
      <c r="A100" s="99"/>
      <c r="B100" s="83"/>
      <c r="C100" s="79"/>
      <c r="D100" s="163"/>
      <c r="E100" s="69"/>
      <c r="F100" s="70"/>
      <c r="G100" s="71"/>
      <c r="H100" s="58"/>
      <c r="I100" s="68"/>
    </row>
    <row r="101" spans="1:9">
      <c r="A101" s="33"/>
      <c r="B101" s="339"/>
      <c r="C101" s="309" t="str">
        <f>+C49</f>
        <v xml:space="preserve">ESTA RELACION COMPRENDE 78 CONCEPTOS </v>
      </c>
      <c r="D101" s="357"/>
      <c r="E101" s="34"/>
      <c r="F101" s="35"/>
      <c r="G101" s="35"/>
      <c r="H101" s="123" t="s">
        <v>32</v>
      </c>
      <c r="I101" s="36">
        <f>SUM(I69:I100)</f>
        <v>0</v>
      </c>
    </row>
    <row r="102" spans="1:9">
      <c r="A102" s="37"/>
      <c r="B102" s="340"/>
      <c r="C102" s="310"/>
      <c r="D102" s="313"/>
      <c r="E102" s="30"/>
      <c r="F102" s="32"/>
      <c r="G102" s="32"/>
      <c r="H102" s="124" t="s">
        <v>33</v>
      </c>
      <c r="I102" s="36">
        <f>I101+I50</f>
        <v>0</v>
      </c>
    </row>
    <row r="103" spans="1:9">
      <c r="A103" s="38"/>
      <c r="B103" s="313"/>
      <c r="C103" s="311"/>
      <c r="D103" s="313"/>
      <c r="E103" s="39"/>
      <c r="F103" s="32"/>
      <c r="G103" s="32"/>
      <c r="H103" s="31"/>
      <c r="I103" s="40"/>
    </row>
    <row r="104" spans="1:9">
      <c r="A104" s="38"/>
      <c r="B104" s="313"/>
      <c r="C104" s="312" t="s">
        <v>34</v>
      </c>
      <c r="D104" s="313"/>
      <c r="E104" s="39"/>
      <c r="F104" s="32"/>
      <c r="G104" s="32"/>
      <c r="H104" s="31"/>
      <c r="I104" s="40"/>
    </row>
    <row r="105" spans="1:9">
      <c r="A105" s="38"/>
      <c r="B105" s="313"/>
      <c r="C105" s="313"/>
      <c r="D105" s="313"/>
      <c r="E105" s="39"/>
      <c r="F105" s="32"/>
      <c r="G105" s="32"/>
      <c r="H105" s="31"/>
      <c r="I105" s="40"/>
    </row>
    <row r="106" spans="1:9">
      <c r="A106" s="38"/>
      <c r="B106" s="313"/>
      <c r="C106" s="311"/>
      <c r="D106" s="313"/>
      <c r="E106" s="39"/>
      <c r="F106" s="32"/>
      <c r="G106" s="32"/>
      <c r="H106" s="31"/>
      <c r="I106" s="40"/>
    </row>
    <row r="107" spans="1:9">
      <c r="A107" s="38"/>
      <c r="B107" s="313"/>
      <c r="C107" s="312" t="s">
        <v>35</v>
      </c>
      <c r="D107" s="312" t="s">
        <v>36</v>
      </c>
      <c r="E107" s="39"/>
      <c r="F107" s="32"/>
      <c r="G107" s="32"/>
      <c r="H107" s="31"/>
      <c r="I107" s="40"/>
    </row>
    <row r="108" spans="1:9" ht="15.75" thickBot="1">
      <c r="A108" s="41"/>
      <c r="B108" s="341"/>
      <c r="C108" s="314"/>
      <c r="D108" s="314"/>
      <c r="E108" s="42"/>
      <c r="F108" s="43"/>
      <c r="G108" s="43"/>
      <c r="H108" s="44"/>
      <c r="I108" s="45"/>
    </row>
    <row r="109" spans="1:9" ht="15.75" thickTop="1">
      <c r="A109" s="98"/>
      <c r="B109" s="315"/>
      <c r="C109" s="315"/>
      <c r="D109" s="315"/>
      <c r="E109" s="98"/>
      <c r="F109" s="98"/>
      <c r="G109" s="98"/>
      <c r="H109" s="98"/>
      <c r="I109" s="98"/>
    </row>
    <row r="110" spans="1:9" ht="21" thickBot="1">
      <c r="A110" s="1"/>
      <c r="B110" s="2"/>
      <c r="C110" s="405"/>
      <c r="D110" s="405"/>
      <c r="E110" s="405"/>
      <c r="F110" s="405"/>
      <c r="G110" s="405"/>
      <c r="H110" s="405"/>
      <c r="I110" s="3"/>
    </row>
    <row r="111" spans="1:9" ht="15.75" customHeight="1" thickTop="1">
      <c r="A111" s="4"/>
      <c r="B111" s="5"/>
      <c r="C111" s="299"/>
      <c r="D111" s="406" t="str">
        <f>+D59</f>
        <v>CONSTRUCCIÓN CON SECCIÓN DE 9.0 M DE LA CARRETERA: MEXICALI – LAGUNA CHAPALA, TRAMO: PUERTECITOS – LAGUNA CHAPALA, DEL KM. 146+000 AL KM. 159+000, INCLUYE: TERRACERIAS, OBRAS DE DRENAJE, UN PUENTE KM 158+120, PAVIMENTO DE CONCRETO ASFALTICO, SEÑALAMIENTO Y OBRAS COMPLEMENTARIAS, EN EL MUNICIPIO DE ENSENADA, ESTADO DE BAJA CALIFORNIA.</v>
      </c>
      <c r="E111" s="407"/>
      <c r="F111" s="407"/>
      <c r="G111" s="408"/>
      <c r="H111" s="415" t="str">
        <f>$H$2</f>
        <v xml:space="preserve">RELACION DE CONCEPTOS DE TRABAJO  Y CANTIDADES DE OBRA PARA EXPRESION DE PRECIOS UNITARIOS Y MONTO TOTAL DE LA PROPOSICION                                       (FORMA E-7) </v>
      </c>
      <c r="I111" s="6" t="s">
        <v>0</v>
      </c>
    </row>
    <row r="112" spans="1:9">
      <c r="A112" s="7"/>
      <c r="B112" s="8"/>
      <c r="C112" s="300" t="s">
        <v>1</v>
      </c>
      <c r="D112" s="409"/>
      <c r="E112" s="410"/>
      <c r="F112" s="410"/>
      <c r="G112" s="411"/>
      <c r="H112" s="416"/>
      <c r="I112" s="9" t="s">
        <v>2</v>
      </c>
    </row>
    <row r="113" spans="1:9">
      <c r="A113" s="7"/>
      <c r="B113" s="8"/>
      <c r="C113" s="301" t="s">
        <v>3</v>
      </c>
      <c r="D113" s="409"/>
      <c r="E113" s="410"/>
      <c r="F113" s="410"/>
      <c r="G113" s="411"/>
      <c r="H113" s="416"/>
      <c r="I113" s="9"/>
    </row>
    <row r="114" spans="1:9" ht="15" customHeight="1">
      <c r="A114" s="7"/>
      <c r="B114" s="8"/>
      <c r="C114" s="302" t="s">
        <v>4</v>
      </c>
      <c r="D114" s="409"/>
      <c r="E114" s="410"/>
      <c r="F114" s="410"/>
      <c r="G114" s="411"/>
      <c r="H114" s="416"/>
      <c r="I114" s="418" t="str">
        <f>I62</f>
        <v>LO-009000999-N230-2013</v>
      </c>
    </row>
    <row r="115" spans="1:9">
      <c r="A115" s="7"/>
      <c r="B115" s="8"/>
      <c r="C115" s="302" t="s">
        <v>5</v>
      </c>
      <c r="D115" s="409"/>
      <c r="E115" s="410"/>
      <c r="F115" s="410"/>
      <c r="G115" s="411"/>
      <c r="H115" s="416"/>
      <c r="I115" s="418"/>
    </row>
    <row r="116" spans="1:9" ht="15.75" thickBot="1">
      <c r="A116" s="10"/>
      <c r="B116" s="11"/>
      <c r="C116" s="303"/>
      <c r="D116" s="412"/>
      <c r="E116" s="413"/>
      <c r="F116" s="413"/>
      <c r="G116" s="414"/>
      <c r="H116" s="417"/>
      <c r="I116" s="12"/>
    </row>
    <row r="117" spans="1:9" ht="15.75" thickTop="1">
      <c r="A117" s="13"/>
      <c r="B117" s="386" t="s">
        <v>8</v>
      </c>
      <c r="C117" s="389" t="s">
        <v>9</v>
      </c>
      <c r="D117" s="390"/>
      <c r="E117" s="395" t="s">
        <v>10</v>
      </c>
      <c r="F117" s="398" t="s">
        <v>11</v>
      </c>
      <c r="G117" s="401" t="s">
        <v>6</v>
      </c>
      <c r="H117" s="402"/>
      <c r="I117" s="379" t="s">
        <v>14</v>
      </c>
    </row>
    <row r="118" spans="1:9">
      <c r="A118" s="14" t="s">
        <v>7</v>
      </c>
      <c r="B118" s="387"/>
      <c r="C118" s="391"/>
      <c r="D118" s="392"/>
      <c r="E118" s="396"/>
      <c r="F118" s="399"/>
      <c r="G118" s="403"/>
      <c r="H118" s="404"/>
      <c r="I118" s="380"/>
    </row>
    <row r="119" spans="1:9">
      <c r="A119" s="16"/>
      <c r="B119" s="387"/>
      <c r="C119" s="391"/>
      <c r="D119" s="392"/>
      <c r="E119" s="396"/>
      <c r="F119" s="399"/>
      <c r="G119" s="17" t="s">
        <v>12</v>
      </c>
      <c r="H119" s="15" t="s">
        <v>13</v>
      </c>
      <c r="I119" s="380"/>
    </row>
    <row r="120" spans="1:9">
      <c r="A120" s="18"/>
      <c r="B120" s="388"/>
      <c r="C120" s="393"/>
      <c r="D120" s="394"/>
      <c r="E120" s="397"/>
      <c r="F120" s="400"/>
      <c r="G120" s="20" t="s">
        <v>15</v>
      </c>
      <c r="H120" s="19" t="s">
        <v>16</v>
      </c>
      <c r="I120" s="381"/>
    </row>
    <row r="121" spans="1:9">
      <c r="A121" s="18"/>
      <c r="B121" s="136"/>
      <c r="C121" s="318"/>
      <c r="D121" s="361"/>
      <c r="E121" s="148"/>
      <c r="F121" s="147"/>
      <c r="G121" s="20"/>
      <c r="H121" s="19"/>
      <c r="I121" s="49"/>
    </row>
    <row r="122" spans="1:9">
      <c r="A122" s="99"/>
      <c r="B122" s="135"/>
      <c r="C122" s="241"/>
      <c r="D122" s="218"/>
      <c r="E122" s="69"/>
      <c r="F122" s="69"/>
      <c r="G122" s="71"/>
      <c r="H122" s="58"/>
      <c r="I122" s="59"/>
    </row>
    <row r="123" spans="1:9">
      <c r="A123" s="99"/>
      <c r="B123" s="88" t="s">
        <v>140</v>
      </c>
      <c r="C123" s="76"/>
      <c r="D123" s="293"/>
      <c r="E123" s="69"/>
      <c r="F123" s="69"/>
      <c r="G123" s="71"/>
      <c r="H123" s="58"/>
      <c r="I123" s="59"/>
    </row>
    <row r="124" spans="1:9">
      <c r="A124" s="99"/>
      <c r="B124" s="88" t="s">
        <v>42</v>
      </c>
      <c r="C124" s="76" t="s">
        <v>119</v>
      </c>
      <c r="D124" s="218"/>
      <c r="E124" s="69"/>
      <c r="F124" s="69"/>
      <c r="G124" s="71"/>
      <c r="H124" s="58"/>
      <c r="I124" s="59"/>
    </row>
    <row r="125" spans="1:9">
      <c r="A125" s="99"/>
      <c r="B125" s="88" t="s">
        <v>120</v>
      </c>
      <c r="C125" s="241" t="s">
        <v>121</v>
      </c>
      <c r="D125" s="163"/>
      <c r="E125" s="69"/>
      <c r="F125" s="69"/>
      <c r="G125" s="62"/>
      <c r="H125" s="58"/>
      <c r="I125" s="59"/>
    </row>
    <row r="126" spans="1:9">
      <c r="A126" s="99"/>
      <c r="B126" s="88" t="s">
        <v>94</v>
      </c>
      <c r="C126" s="241" t="s">
        <v>258</v>
      </c>
      <c r="D126" s="163"/>
      <c r="E126" s="69"/>
      <c r="F126" s="69"/>
      <c r="G126" s="71"/>
      <c r="H126" s="58"/>
      <c r="I126" s="68"/>
    </row>
    <row r="127" spans="1:9">
      <c r="A127" s="99">
        <v>18</v>
      </c>
      <c r="B127" s="231" t="s">
        <v>95</v>
      </c>
      <c r="C127" s="241" t="s">
        <v>123</v>
      </c>
      <c r="D127" s="218"/>
      <c r="E127" s="223" t="s">
        <v>19</v>
      </c>
      <c r="F127" s="234">
        <f>309.6+680</f>
        <v>989.6</v>
      </c>
      <c r="G127" s="141"/>
      <c r="H127" s="58"/>
      <c r="I127" s="68">
        <f t="shared" ref="I127" si="3">G127*F127</f>
        <v>0</v>
      </c>
    </row>
    <row r="128" spans="1:9">
      <c r="A128" s="229"/>
      <c r="B128" s="232"/>
      <c r="C128" s="89"/>
      <c r="D128" s="218"/>
      <c r="E128" s="233"/>
      <c r="F128" s="235"/>
      <c r="G128" s="230"/>
      <c r="H128" s="58"/>
      <c r="I128" s="68"/>
    </row>
    <row r="129" spans="1:9">
      <c r="A129" s="224"/>
      <c r="B129" s="225"/>
      <c r="C129" s="226"/>
      <c r="D129" s="163"/>
      <c r="E129" s="125"/>
      <c r="F129" s="227"/>
      <c r="G129" s="57"/>
      <c r="H129" s="128"/>
      <c r="I129" s="164"/>
    </row>
    <row r="130" spans="1:9">
      <c r="A130" s="99"/>
      <c r="B130" s="88" t="s">
        <v>141</v>
      </c>
      <c r="C130" s="76"/>
      <c r="D130" s="163"/>
      <c r="E130" s="69"/>
      <c r="F130" s="69"/>
      <c r="G130" s="71"/>
      <c r="H130" s="58"/>
      <c r="I130" s="59"/>
    </row>
    <row r="131" spans="1:9">
      <c r="A131" s="99"/>
      <c r="B131" s="88" t="s">
        <v>125</v>
      </c>
      <c r="C131" s="76" t="s">
        <v>126</v>
      </c>
      <c r="D131" s="218"/>
      <c r="E131" s="69"/>
      <c r="F131" s="69"/>
      <c r="G131" s="71"/>
      <c r="H131" s="58"/>
      <c r="I131" s="59"/>
    </row>
    <row r="132" spans="1:9">
      <c r="A132" s="99"/>
      <c r="B132" s="88" t="s">
        <v>127</v>
      </c>
      <c r="C132" s="241" t="s">
        <v>128</v>
      </c>
      <c r="D132" s="218"/>
      <c r="E132" s="69"/>
      <c r="F132" s="69"/>
      <c r="G132" s="71"/>
      <c r="H132" s="58"/>
      <c r="I132" s="59"/>
    </row>
    <row r="133" spans="1:9">
      <c r="A133" s="99"/>
      <c r="B133" s="88" t="s">
        <v>129</v>
      </c>
      <c r="C133" s="241" t="s">
        <v>130</v>
      </c>
      <c r="D133" s="218"/>
      <c r="E133" s="69"/>
      <c r="F133" s="69"/>
      <c r="G133" s="71"/>
      <c r="H133" s="58"/>
      <c r="I133" s="59"/>
    </row>
    <row r="134" spans="1:9">
      <c r="A134" s="99">
        <v>19</v>
      </c>
      <c r="B134" s="88" t="s">
        <v>131</v>
      </c>
      <c r="C134" s="241" t="s">
        <v>123</v>
      </c>
      <c r="D134" s="218"/>
      <c r="E134" s="69" t="s">
        <v>143</v>
      </c>
      <c r="F134" s="70">
        <f>132+600</f>
        <v>732</v>
      </c>
      <c r="G134" s="141"/>
      <c r="H134" s="58"/>
      <c r="I134" s="68">
        <f>G134*F134</f>
        <v>0</v>
      </c>
    </row>
    <row r="135" spans="1:9">
      <c r="A135" s="99"/>
      <c r="B135" s="88"/>
      <c r="C135" s="241"/>
      <c r="D135" s="218"/>
      <c r="E135" s="69"/>
      <c r="F135" s="69"/>
      <c r="G135" s="71"/>
      <c r="H135" s="58"/>
      <c r="I135" s="59"/>
    </row>
    <row r="136" spans="1:9">
      <c r="A136" s="99"/>
      <c r="B136" s="88" t="s">
        <v>142</v>
      </c>
      <c r="C136" s="76"/>
      <c r="D136" s="218"/>
      <c r="E136" s="69"/>
      <c r="F136" s="69"/>
      <c r="G136" s="71"/>
      <c r="H136" s="58"/>
      <c r="I136" s="59"/>
    </row>
    <row r="137" spans="1:9">
      <c r="A137" s="99"/>
      <c r="B137" s="88" t="s">
        <v>71</v>
      </c>
      <c r="C137" s="76" t="s">
        <v>133</v>
      </c>
      <c r="D137" s="91"/>
      <c r="E137" s="69"/>
      <c r="F137" s="69"/>
      <c r="G137" s="71"/>
      <c r="H137" s="58"/>
      <c r="I137" s="59"/>
    </row>
    <row r="138" spans="1:9">
      <c r="A138" s="99"/>
      <c r="B138" s="88" t="s">
        <v>134</v>
      </c>
      <c r="C138" s="241" t="s">
        <v>135</v>
      </c>
      <c r="D138" s="218"/>
      <c r="E138" s="69"/>
      <c r="F138" s="69"/>
      <c r="G138" s="71"/>
      <c r="H138" s="58"/>
      <c r="I138" s="59"/>
    </row>
    <row r="139" spans="1:9">
      <c r="A139" s="99"/>
      <c r="B139" s="88" t="s">
        <v>136</v>
      </c>
      <c r="C139" s="241" t="s">
        <v>137</v>
      </c>
      <c r="D139" s="163"/>
      <c r="E139" s="69"/>
      <c r="F139" s="70"/>
      <c r="G139" s="71"/>
      <c r="H139" s="58"/>
      <c r="I139" s="59"/>
    </row>
    <row r="140" spans="1:9">
      <c r="A140" s="99">
        <v>20</v>
      </c>
      <c r="B140" s="134" t="s">
        <v>138</v>
      </c>
      <c r="C140" s="456" t="s">
        <v>531</v>
      </c>
      <c r="D140" s="456"/>
      <c r="E140" s="69" t="s">
        <v>143</v>
      </c>
      <c r="F140" s="70">
        <f>2200+6000</f>
        <v>8200</v>
      </c>
      <c r="G140" s="141"/>
      <c r="H140" s="58"/>
      <c r="I140" s="68">
        <f>G140*F140</f>
        <v>0</v>
      </c>
    </row>
    <row r="141" spans="1:9">
      <c r="A141" s="99"/>
      <c r="B141" s="342"/>
      <c r="C141" s="457"/>
      <c r="D141" s="457"/>
      <c r="E141" s="55"/>
      <c r="F141" s="74"/>
      <c r="G141" s="75"/>
      <c r="H141" s="58"/>
      <c r="I141" s="68"/>
    </row>
    <row r="142" spans="1:9">
      <c r="A142" s="99"/>
      <c r="B142" s="88"/>
      <c r="C142" s="241"/>
      <c r="D142" s="163"/>
      <c r="E142" s="69"/>
      <c r="F142" s="70"/>
      <c r="G142" s="71"/>
      <c r="H142" s="58"/>
      <c r="I142" s="68"/>
    </row>
    <row r="143" spans="1:9">
      <c r="A143" s="99"/>
      <c r="B143" s="134"/>
      <c r="C143" s="241"/>
      <c r="D143" s="163"/>
      <c r="E143" s="69"/>
      <c r="F143" s="70"/>
      <c r="G143" s="141"/>
      <c r="H143" s="58"/>
      <c r="I143" s="68"/>
    </row>
    <row r="144" spans="1:9">
      <c r="A144" s="99"/>
      <c r="B144" s="88" t="s">
        <v>708</v>
      </c>
      <c r="C144" s="76" t="s">
        <v>705</v>
      </c>
      <c r="D144" s="163"/>
      <c r="E144" s="55"/>
      <c r="F144" s="74"/>
      <c r="G144" s="75"/>
      <c r="H144" s="58"/>
      <c r="I144" s="68"/>
    </row>
    <row r="145" spans="1:9">
      <c r="A145" s="99"/>
      <c r="B145" s="158"/>
      <c r="C145" s="241" t="s">
        <v>706</v>
      </c>
      <c r="D145" s="91"/>
      <c r="E145" s="73"/>
      <c r="F145" s="70"/>
      <c r="G145" s="142"/>
      <c r="H145" s="128"/>
      <c r="I145" s="68"/>
    </row>
    <row r="146" spans="1:9">
      <c r="A146" s="99">
        <v>21</v>
      </c>
      <c r="B146" s="158"/>
      <c r="C146" s="237" t="s">
        <v>707</v>
      </c>
      <c r="D146" s="91"/>
      <c r="E146" s="55" t="s">
        <v>19</v>
      </c>
      <c r="F146" s="375">
        <v>500</v>
      </c>
      <c r="G146" s="75"/>
      <c r="H146" s="58"/>
      <c r="I146" s="68">
        <f>G146*F146</f>
        <v>0</v>
      </c>
    </row>
    <row r="147" spans="1:9">
      <c r="A147" s="99"/>
      <c r="B147" s="158"/>
      <c r="C147" s="374"/>
      <c r="D147" s="163"/>
      <c r="E147" s="55"/>
      <c r="F147" s="56"/>
      <c r="G147" s="75"/>
      <c r="H147" s="58"/>
      <c r="I147" s="59"/>
    </row>
    <row r="148" spans="1:9">
      <c r="A148" s="99"/>
      <c r="B148" s="158"/>
      <c r="C148" s="159"/>
      <c r="D148" s="163"/>
      <c r="E148" s="55"/>
      <c r="F148" s="56"/>
      <c r="G148" s="75"/>
      <c r="H148" s="58"/>
      <c r="I148" s="59"/>
    </row>
    <row r="149" spans="1:9">
      <c r="A149" s="99"/>
      <c r="B149" s="158"/>
      <c r="C149" s="159"/>
      <c r="D149" s="163"/>
      <c r="E149" s="55"/>
      <c r="F149" s="56"/>
      <c r="G149" s="75"/>
      <c r="H149" s="58"/>
      <c r="I149" s="59"/>
    </row>
    <row r="150" spans="1:9">
      <c r="A150" s="87"/>
      <c r="B150" s="338"/>
      <c r="C150" s="85"/>
      <c r="D150" s="91"/>
      <c r="E150" s="55"/>
      <c r="F150" s="56"/>
      <c r="G150" s="75"/>
      <c r="H150" s="58"/>
      <c r="I150" s="59"/>
    </row>
    <row r="151" spans="1:9">
      <c r="A151" s="87"/>
      <c r="B151" s="331"/>
      <c r="C151" s="319"/>
      <c r="D151" s="218"/>
      <c r="E151" s="55"/>
      <c r="F151" s="56"/>
      <c r="G151" s="75"/>
      <c r="H151" s="58"/>
      <c r="I151" s="59"/>
    </row>
    <row r="152" spans="1:9">
      <c r="A152" s="87"/>
      <c r="B152" s="338"/>
      <c r="C152" s="85"/>
      <c r="D152" s="91"/>
      <c r="E152" s="55"/>
      <c r="F152" s="56"/>
      <c r="G152" s="75"/>
      <c r="H152" s="58"/>
      <c r="I152" s="59"/>
    </row>
    <row r="153" spans="1:9">
      <c r="A153" s="87"/>
      <c r="B153" s="338"/>
      <c r="C153" s="85"/>
      <c r="D153" s="91"/>
      <c r="E153" s="55"/>
      <c r="F153" s="56"/>
      <c r="G153" s="75"/>
      <c r="H153" s="58"/>
      <c r="I153" s="59"/>
    </row>
    <row r="154" spans="1:9">
      <c r="A154" s="99"/>
      <c r="B154" s="158"/>
      <c r="C154" s="85"/>
      <c r="D154" s="91"/>
      <c r="E154" s="55"/>
      <c r="F154" s="56"/>
      <c r="G154" s="75"/>
      <c r="H154" s="58"/>
      <c r="I154" s="59"/>
    </row>
    <row r="155" spans="1:9">
      <c r="A155" s="87"/>
      <c r="B155" s="338"/>
      <c r="C155" s="85"/>
      <c r="D155" s="163"/>
      <c r="E155" s="55"/>
      <c r="F155" s="56"/>
      <c r="G155" s="75"/>
      <c r="H155" s="58"/>
      <c r="I155" s="59"/>
    </row>
    <row r="156" spans="1:9">
      <c r="A156" s="33"/>
      <c r="B156" s="339"/>
      <c r="C156" s="309" t="str">
        <f>+C101</f>
        <v xml:space="preserve">ESTA RELACION COMPRENDE 78 CONCEPTOS </v>
      </c>
      <c r="D156" s="357"/>
      <c r="E156" s="34"/>
      <c r="F156" s="35"/>
      <c r="G156" s="35"/>
      <c r="H156" s="123" t="s">
        <v>32</v>
      </c>
      <c r="I156" s="36">
        <f>SUM(I122:I154)</f>
        <v>0</v>
      </c>
    </row>
    <row r="157" spans="1:9">
      <c r="A157" s="37"/>
      <c r="B157" s="340"/>
      <c r="C157" s="310"/>
      <c r="D157" s="313"/>
      <c r="E157" s="30"/>
      <c r="F157" s="32"/>
      <c r="G157" s="32"/>
      <c r="H157" s="124" t="s">
        <v>33</v>
      </c>
      <c r="I157" s="36">
        <f>I102+I156</f>
        <v>0</v>
      </c>
    </row>
    <row r="158" spans="1:9">
      <c r="A158" s="38"/>
      <c r="B158" s="313"/>
      <c r="C158" s="311"/>
      <c r="D158" s="313"/>
      <c r="E158" s="39"/>
      <c r="F158" s="32"/>
      <c r="G158" s="32"/>
      <c r="H158" s="31"/>
      <c r="I158" s="40"/>
    </row>
    <row r="159" spans="1:9">
      <c r="A159" s="38"/>
      <c r="B159" s="313"/>
      <c r="C159" s="312" t="s">
        <v>34</v>
      </c>
      <c r="D159" s="313"/>
      <c r="E159" s="39"/>
      <c r="F159" s="32"/>
      <c r="G159" s="32"/>
      <c r="H159" s="31"/>
      <c r="I159" s="40"/>
    </row>
    <row r="160" spans="1:9">
      <c r="A160" s="38"/>
      <c r="B160" s="313"/>
      <c r="C160" s="313"/>
      <c r="D160" s="313"/>
      <c r="E160" s="39"/>
      <c r="F160" s="32"/>
      <c r="G160" s="32"/>
      <c r="H160" s="31"/>
      <c r="I160" s="40"/>
    </row>
    <row r="161" spans="1:9">
      <c r="A161" s="38"/>
      <c r="B161" s="313"/>
      <c r="C161" s="311"/>
      <c r="D161" s="313"/>
      <c r="E161" s="39"/>
      <c r="F161" s="32"/>
      <c r="G161" s="32"/>
      <c r="H161" s="31"/>
      <c r="I161" s="40"/>
    </row>
    <row r="162" spans="1:9">
      <c r="A162" s="38"/>
      <c r="B162" s="313"/>
      <c r="C162" s="312" t="s">
        <v>35</v>
      </c>
      <c r="D162" s="312" t="s">
        <v>36</v>
      </c>
      <c r="E162" s="39"/>
      <c r="F162" s="32"/>
      <c r="G162" s="32"/>
      <c r="H162" s="31"/>
      <c r="I162" s="40"/>
    </row>
    <row r="163" spans="1:9" ht="15.75" thickBot="1">
      <c r="A163" s="41"/>
      <c r="B163" s="341"/>
      <c r="C163" s="314"/>
      <c r="D163" s="314"/>
      <c r="E163" s="42"/>
      <c r="F163" s="43"/>
      <c r="G163" s="43"/>
      <c r="H163" s="44"/>
      <c r="I163" s="45"/>
    </row>
    <row r="164" spans="1:9" ht="15.75" thickTop="1">
      <c r="A164" s="98"/>
      <c r="B164" s="315"/>
      <c r="C164" s="315"/>
      <c r="D164" s="315"/>
      <c r="E164" s="98"/>
      <c r="F164" s="98"/>
      <c r="G164" s="98"/>
      <c r="H164" s="98"/>
      <c r="I164" s="98"/>
    </row>
    <row r="165" spans="1:9" ht="21" thickBot="1">
      <c r="A165" s="1"/>
      <c r="B165" s="2"/>
      <c r="C165" s="405"/>
      <c r="D165" s="405"/>
      <c r="E165" s="405"/>
      <c r="F165" s="405"/>
      <c r="G165" s="405"/>
      <c r="H165" s="405"/>
      <c r="I165" s="3"/>
    </row>
    <row r="166" spans="1:9" ht="15.75" customHeight="1" thickTop="1">
      <c r="A166" s="4"/>
      <c r="B166" s="5"/>
      <c r="C166" s="299"/>
      <c r="D166" s="406" t="str">
        <f>+D111</f>
        <v>CONSTRUCCIÓN CON SECCIÓN DE 9.0 M DE LA CARRETERA: MEXICALI – LAGUNA CHAPALA, TRAMO: PUERTECITOS – LAGUNA CHAPALA, DEL KM. 146+000 AL KM. 159+000, INCLUYE: TERRACERIAS, OBRAS DE DRENAJE, UN PUENTE KM 158+120, PAVIMENTO DE CONCRETO ASFALTICO, SEÑALAMIENTO Y OBRAS COMPLEMENTARIAS, EN EL MUNICIPIO DE ENSENADA, ESTADO DE BAJA CALIFORNIA.</v>
      </c>
      <c r="E166" s="407"/>
      <c r="F166" s="407"/>
      <c r="G166" s="408"/>
      <c r="H166" s="415" t="str">
        <f>$H$2</f>
        <v xml:space="preserve">RELACION DE CONCEPTOS DE TRABAJO  Y CANTIDADES DE OBRA PARA EXPRESION DE PRECIOS UNITARIOS Y MONTO TOTAL DE LA PROPOSICION                                       (FORMA E-7) </v>
      </c>
      <c r="I166" s="6" t="s">
        <v>0</v>
      </c>
    </row>
    <row r="167" spans="1:9">
      <c r="A167" s="7"/>
      <c r="B167" s="8"/>
      <c r="C167" s="300" t="s">
        <v>1</v>
      </c>
      <c r="D167" s="409"/>
      <c r="E167" s="410"/>
      <c r="F167" s="410"/>
      <c r="G167" s="411"/>
      <c r="H167" s="416"/>
      <c r="I167" s="9" t="s">
        <v>2</v>
      </c>
    </row>
    <row r="168" spans="1:9">
      <c r="A168" s="7"/>
      <c r="B168" s="8"/>
      <c r="C168" s="301" t="s">
        <v>3</v>
      </c>
      <c r="D168" s="409"/>
      <c r="E168" s="410"/>
      <c r="F168" s="410"/>
      <c r="G168" s="411"/>
      <c r="H168" s="416"/>
      <c r="I168" s="9"/>
    </row>
    <row r="169" spans="1:9" ht="15" customHeight="1">
      <c r="A169" s="7"/>
      <c r="B169" s="8"/>
      <c r="C169" s="302" t="s">
        <v>4</v>
      </c>
      <c r="D169" s="409"/>
      <c r="E169" s="410"/>
      <c r="F169" s="410"/>
      <c r="G169" s="411"/>
      <c r="H169" s="416"/>
      <c r="I169" s="418" t="str">
        <f>I114</f>
        <v>LO-009000999-N230-2013</v>
      </c>
    </row>
    <row r="170" spans="1:9">
      <c r="A170" s="7"/>
      <c r="B170" s="8"/>
      <c r="C170" s="302" t="s">
        <v>5</v>
      </c>
      <c r="D170" s="409"/>
      <c r="E170" s="410"/>
      <c r="F170" s="410"/>
      <c r="G170" s="411"/>
      <c r="H170" s="416"/>
      <c r="I170" s="418"/>
    </row>
    <row r="171" spans="1:9" ht="15.75" thickBot="1">
      <c r="A171" s="10"/>
      <c r="B171" s="11"/>
      <c r="C171" s="303"/>
      <c r="D171" s="412"/>
      <c r="E171" s="413"/>
      <c r="F171" s="413"/>
      <c r="G171" s="414"/>
      <c r="H171" s="417"/>
      <c r="I171" s="12"/>
    </row>
    <row r="172" spans="1:9" ht="15.75" thickTop="1">
      <c r="A172" s="13"/>
      <c r="B172" s="386" t="s">
        <v>8</v>
      </c>
      <c r="C172" s="389" t="s">
        <v>9</v>
      </c>
      <c r="D172" s="390"/>
      <c r="E172" s="395" t="s">
        <v>10</v>
      </c>
      <c r="F172" s="398" t="s">
        <v>11</v>
      </c>
      <c r="G172" s="401" t="s">
        <v>6</v>
      </c>
      <c r="H172" s="402"/>
      <c r="I172" s="379" t="s">
        <v>14</v>
      </c>
    </row>
    <row r="173" spans="1:9">
      <c r="A173" s="14" t="s">
        <v>7</v>
      </c>
      <c r="B173" s="387"/>
      <c r="C173" s="391"/>
      <c r="D173" s="392"/>
      <c r="E173" s="396"/>
      <c r="F173" s="399"/>
      <c r="G173" s="403"/>
      <c r="H173" s="404"/>
      <c r="I173" s="380"/>
    </row>
    <row r="174" spans="1:9">
      <c r="A174" s="16"/>
      <c r="B174" s="387"/>
      <c r="C174" s="391"/>
      <c r="D174" s="392"/>
      <c r="E174" s="396"/>
      <c r="F174" s="399"/>
      <c r="G174" s="17" t="s">
        <v>12</v>
      </c>
      <c r="H174" s="15" t="s">
        <v>13</v>
      </c>
      <c r="I174" s="380"/>
    </row>
    <row r="175" spans="1:9">
      <c r="A175" s="18"/>
      <c r="B175" s="388"/>
      <c r="C175" s="393"/>
      <c r="D175" s="394"/>
      <c r="E175" s="397"/>
      <c r="F175" s="400"/>
      <c r="G175" s="20" t="s">
        <v>15</v>
      </c>
      <c r="H175" s="19" t="s">
        <v>16</v>
      </c>
      <c r="I175" s="381"/>
    </row>
    <row r="176" spans="1:9">
      <c r="A176" s="99"/>
      <c r="B176" s="158"/>
      <c r="C176" s="294"/>
      <c r="D176" s="359"/>
      <c r="E176" s="63"/>
      <c r="F176" s="64"/>
      <c r="G176" s="65"/>
      <c r="H176" s="66"/>
      <c r="I176" s="67"/>
    </row>
    <row r="177" spans="1:9">
      <c r="A177" s="99"/>
      <c r="B177" s="83" t="s">
        <v>179</v>
      </c>
      <c r="C177" s="320" t="s">
        <v>174</v>
      </c>
      <c r="D177" s="362"/>
      <c r="E177" s="63"/>
      <c r="F177" s="64"/>
      <c r="G177" s="65"/>
      <c r="H177" s="66"/>
      <c r="I177" s="67"/>
    </row>
    <row r="178" spans="1:9">
      <c r="A178" s="99"/>
      <c r="B178" s="89"/>
      <c r="C178" s="316"/>
      <c r="D178" s="360"/>
      <c r="E178" s="63"/>
      <c r="F178" s="64"/>
      <c r="G178" s="65"/>
      <c r="H178" s="66"/>
      <c r="I178" s="67"/>
    </row>
    <row r="179" spans="1:9">
      <c r="A179" s="99"/>
      <c r="B179" s="343" t="s">
        <v>683</v>
      </c>
      <c r="C179" s="321" t="s">
        <v>682</v>
      </c>
      <c r="D179" s="363"/>
      <c r="E179" s="55"/>
      <c r="F179" s="77"/>
      <c r="G179" s="78"/>
      <c r="H179" s="58"/>
      <c r="I179" s="59"/>
    </row>
    <row r="180" spans="1:9">
      <c r="A180" s="99"/>
      <c r="C180" s="322" t="s">
        <v>253</v>
      </c>
      <c r="D180" s="218"/>
      <c r="E180" s="55"/>
      <c r="F180" s="77"/>
      <c r="G180" s="72"/>
      <c r="H180" s="58"/>
      <c r="I180" s="59"/>
    </row>
    <row r="181" spans="1:9">
      <c r="A181" s="99">
        <v>22</v>
      </c>
      <c r="B181" s="344" t="s">
        <v>145</v>
      </c>
      <c r="C181" s="449" t="s">
        <v>147</v>
      </c>
      <c r="D181" s="450"/>
      <c r="E181" s="69" t="s">
        <v>19</v>
      </c>
      <c r="F181" s="70">
        <f>4224+23683.61</f>
        <v>27907.61</v>
      </c>
      <c r="G181" s="141"/>
      <c r="H181" s="58"/>
      <c r="I181" s="68">
        <f>G181*F181</f>
        <v>0</v>
      </c>
    </row>
    <row r="182" spans="1:9">
      <c r="A182" s="99"/>
      <c r="B182" s="344"/>
      <c r="C182" s="323"/>
      <c r="D182" s="364"/>
      <c r="E182" s="90"/>
      <c r="F182" s="70"/>
      <c r="G182" s="71"/>
      <c r="H182" s="58"/>
      <c r="I182" s="59"/>
    </row>
    <row r="183" spans="1:9">
      <c r="A183" s="99"/>
      <c r="B183" s="344"/>
      <c r="C183" s="449" t="s">
        <v>254</v>
      </c>
      <c r="D183" s="450"/>
      <c r="E183" s="91"/>
      <c r="F183" s="61"/>
      <c r="G183" s="71"/>
      <c r="H183" s="58"/>
      <c r="I183" s="59"/>
    </row>
    <row r="184" spans="1:9">
      <c r="A184" s="99">
        <v>23</v>
      </c>
      <c r="B184" s="344" t="s">
        <v>148</v>
      </c>
      <c r="C184" s="431" t="s">
        <v>150</v>
      </c>
      <c r="D184" s="432"/>
      <c r="E184" s="69" t="s">
        <v>19</v>
      </c>
      <c r="F184" s="70">
        <f>F181</f>
        <v>27907.61</v>
      </c>
      <c r="G184" s="141"/>
      <c r="H184" s="58"/>
      <c r="I184" s="68">
        <f>G184*F184</f>
        <v>0</v>
      </c>
    </row>
    <row r="185" spans="1:9">
      <c r="A185" s="99"/>
      <c r="B185" s="345"/>
      <c r="C185" s="323"/>
      <c r="D185" s="365"/>
      <c r="E185" s="217"/>
      <c r="F185" s="70"/>
      <c r="G185" s="71"/>
      <c r="H185" s="58"/>
      <c r="I185" s="59"/>
    </row>
    <row r="186" spans="1:9">
      <c r="A186" s="99"/>
      <c r="B186" s="83" t="s">
        <v>685</v>
      </c>
      <c r="C186" s="324" t="s">
        <v>178</v>
      </c>
      <c r="D186" s="366"/>
      <c r="E186" s="69"/>
      <c r="F186" s="69"/>
      <c r="G186" s="71"/>
      <c r="H186" s="58"/>
      <c r="I186" s="59"/>
    </row>
    <row r="187" spans="1:9">
      <c r="A187" s="99"/>
      <c r="B187" s="344"/>
      <c r="C187" s="433" t="s">
        <v>177</v>
      </c>
      <c r="D187" s="434"/>
      <c r="E187" s="91"/>
      <c r="F187" s="73"/>
      <c r="G187" s="92"/>
      <c r="H187" s="58"/>
      <c r="I187" s="59"/>
    </row>
    <row r="188" spans="1:9">
      <c r="A188" s="99"/>
      <c r="B188" s="344"/>
      <c r="C188" s="451" t="s">
        <v>154</v>
      </c>
      <c r="D188" s="452"/>
      <c r="E188" s="91"/>
      <c r="F188" s="73"/>
      <c r="G188" s="92"/>
      <c r="H188" s="58"/>
      <c r="I188" s="59"/>
    </row>
    <row r="189" spans="1:9">
      <c r="A189" s="99">
        <v>24</v>
      </c>
      <c r="B189" s="344" t="s">
        <v>690</v>
      </c>
      <c r="C189" s="449" t="s">
        <v>155</v>
      </c>
      <c r="D189" s="450"/>
      <c r="E189" s="93" t="s">
        <v>19</v>
      </c>
      <c r="F189" s="70">
        <f>1552.8+8392.95</f>
        <v>9945.75</v>
      </c>
      <c r="G189" s="143"/>
      <c r="H189" s="58"/>
      <c r="I189" s="68">
        <f>G189*F189</f>
        <v>0</v>
      </c>
    </row>
    <row r="190" spans="1:9">
      <c r="A190" s="99"/>
      <c r="B190" s="346" t="s">
        <v>20</v>
      </c>
      <c r="C190" s="322"/>
      <c r="D190" s="218"/>
      <c r="E190" s="93"/>
      <c r="F190" s="73"/>
      <c r="G190" s="94"/>
      <c r="H190" s="58"/>
      <c r="I190" s="59"/>
    </row>
    <row r="191" spans="1:9">
      <c r="A191" s="99"/>
      <c r="B191" s="344"/>
      <c r="C191" s="449" t="s">
        <v>157</v>
      </c>
      <c r="D191" s="450"/>
      <c r="E191" s="93"/>
      <c r="F191" s="73"/>
      <c r="G191" s="94"/>
      <c r="H191" s="58"/>
      <c r="I191" s="59"/>
    </row>
    <row r="192" spans="1:9" ht="15" customHeight="1">
      <c r="A192" s="99">
        <v>25</v>
      </c>
      <c r="B192" s="344" t="s">
        <v>691</v>
      </c>
      <c r="C192" s="455" t="s">
        <v>158</v>
      </c>
      <c r="D192" s="455"/>
      <c r="E192" s="216" t="s">
        <v>19</v>
      </c>
      <c r="F192" s="70">
        <f>F189</f>
        <v>9945.75</v>
      </c>
      <c r="G192" s="143"/>
      <c r="H192" s="58"/>
      <c r="I192" s="68">
        <f>G192*F192</f>
        <v>0</v>
      </c>
    </row>
    <row r="193" spans="1:9">
      <c r="A193" s="99"/>
      <c r="B193" s="347"/>
      <c r="C193" s="455"/>
      <c r="D193" s="455"/>
      <c r="E193" s="95"/>
      <c r="F193" s="70"/>
      <c r="G193" s="96"/>
      <c r="H193" s="58"/>
      <c r="I193" s="59"/>
    </row>
    <row r="194" spans="1:9">
      <c r="A194" s="99"/>
      <c r="B194" s="215" t="s">
        <v>176</v>
      </c>
      <c r="C194" s="324"/>
      <c r="D194" s="363"/>
      <c r="E194" s="69"/>
      <c r="F194" s="69"/>
      <c r="G194" s="71"/>
      <c r="H194" s="58"/>
      <c r="I194" s="59"/>
    </row>
    <row r="195" spans="1:9">
      <c r="A195" s="99"/>
      <c r="B195" s="88" t="s">
        <v>97</v>
      </c>
      <c r="C195" s="76" t="s">
        <v>160</v>
      </c>
      <c r="D195" s="218"/>
      <c r="E195" s="69"/>
      <c r="F195" s="69"/>
      <c r="G195" s="71"/>
      <c r="H195" s="58"/>
      <c r="I195" s="59"/>
    </row>
    <row r="196" spans="1:9">
      <c r="A196" s="99"/>
      <c r="B196" s="88" t="s">
        <v>161</v>
      </c>
      <c r="C196" s="384" t="s">
        <v>257</v>
      </c>
      <c r="D196" s="385"/>
      <c r="E196" s="69"/>
      <c r="F196" s="69"/>
      <c r="G196" s="97"/>
      <c r="H196" s="58"/>
      <c r="I196" s="59"/>
    </row>
    <row r="197" spans="1:9">
      <c r="A197" s="99"/>
      <c r="B197" s="88" t="s">
        <v>101</v>
      </c>
      <c r="C197" s="241" t="s">
        <v>163</v>
      </c>
      <c r="D197" s="218"/>
      <c r="E197" s="69"/>
      <c r="F197" s="69"/>
      <c r="G197" s="71"/>
      <c r="H197" s="58"/>
      <c r="I197" s="59"/>
    </row>
    <row r="198" spans="1:9">
      <c r="A198" s="99">
        <v>26</v>
      </c>
      <c r="B198" s="88" t="s">
        <v>164</v>
      </c>
      <c r="C198" s="241" t="s">
        <v>165</v>
      </c>
      <c r="D198" s="218"/>
      <c r="E198" s="69" t="s">
        <v>175</v>
      </c>
      <c r="F198" s="70">
        <f>19200+121440</f>
        <v>140640</v>
      </c>
      <c r="G198" s="141"/>
      <c r="H198" s="58"/>
      <c r="I198" s="68">
        <f>G198*F198</f>
        <v>0</v>
      </c>
    </row>
    <row r="199" spans="1:9">
      <c r="A199" s="99"/>
      <c r="B199" s="88"/>
      <c r="C199" s="241"/>
      <c r="D199" s="91"/>
      <c r="E199" s="69"/>
      <c r="F199" s="69"/>
      <c r="G199" s="71"/>
      <c r="H199" s="58"/>
      <c r="I199" s="59"/>
    </row>
    <row r="200" spans="1:9">
      <c r="A200" s="99"/>
      <c r="B200" s="83"/>
      <c r="C200" s="76"/>
      <c r="D200" s="218"/>
      <c r="E200" s="69"/>
      <c r="F200" s="69"/>
      <c r="G200" s="71"/>
      <c r="H200" s="58"/>
      <c r="I200" s="59"/>
    </row>
    <row r="201" spans="1:9">
      <c r="A201" s="99"/>
      <c r="B201" s="83" t="s">
        <v>686</v>
      </c>
      <c r="C201" s="76" t="s">
        <v>166</v>
      </c>
      <c r="D201" s="163"/>
      <c r="E201" s="69"/>
      <c r="F201" s="69"/>
      <c r="G201" s="71"/>
      <c r="H201" s="58"/>
      <c r="I201" s="59"/>
    </row>
    <row r="202" spans="1:9">
      <c r="A202" s="99"/>
      <c r="B202" s="83"/>
      <c r="C202" s="384" t="s">
        <v>168</v>
      </c>
      <c r="D202" s="385"/>
      <c r="E202" s="69"/>
      <c r="F202" s="69"/>
      <c r="G202" s="71"/>
      <c r="H202" s="58"/>
      <c r="I202" s="59"/>
    </row>
    <row r="203" spans="1:9">
      <c r="A203" s="99">
        <v>27</v>
      </c>
      <c r="B203" s="83" t="s">
        <v>167</v>
      </c>
      <c r="C203" s="241" t="s">
        <v>169</v>
      </c>
      <c r="D203" s="91"/>
      <c r="E203" s="69" t="s">
        <v>107</v>
      </c>
      <c r="F203" s="70">
        <f>F192*125</f>
        <v>1243218.75</v>
      </c>
      <c r="G203" s="141"/>
      <c r="H203" s="58"/>
      <c r="I203" s="68">
        <f>G203*F203</f>
        <v>0</v>
      </c>
    </row>
    <row r="204" spans="1:9">
      <c r="A204" s="99"/>
      <c r="B204" s="83"/>
      <c r="C204" s="241"/>
      <c r="D204" s="91"/>
      <c r="E204" s="69"/>
      <c r="F204" s="69"/>
      <c r="G204" s="71"/>
      <c r="H204" s="58"/>
      <c r="I204" s="59"/>
    </row>
    <row r="205" spans="1:9">
      <c r="A205" s="99"/>
      <c r="B205" s="83"/>
      <c r="C205" s="76" t="s">
        <v>170</v>
      </c>
      <c r="D205" s="163"/>
      <c r="E205" s="69"/>
      <c r="F205" s="69"/>
      <c r="G205" s="71"/>
      <c r="H205" s="58"/>
      <c r="I205" s="59"/>
    </row>
    <row r="206" spans="1:9">
      <c r="A206" s="99"/>
      <c r="B206" s="83"/>
      <c r="C206" s="305" t="s">
        <v>172</v>
      </c>
      <c r="D206" s="163"/>
      <c r="E206" s="69"/>
      <c r="F206" s="69"/>
      <c r="G206" s="71"/>
      <c r="H206" s="58"/>
      <c r="I206" s="59"/>
    </row>
    <row r="207" spans="1:9">
      <c r="A207" s="99">
        <v>28</v>
      </c>
      <c r="B207" s="83" t="s">
        <v>171</v>
      </c>
      <c r="C207" s="79" t="s">
        <v>173</v>
      </c>
      <c r="D207" s="163"/>
      <c r="E207" s="69" t="s">
        <v>175</v>
      </c>
      <c r="F207" s="70">
        <f>F203*0.01</f>
        <v>12432.1875</v>
      </c>
      <c r="G207" s="141"/>
      <c r="H207" s="58"/>
      <c r="I207" s="68">
        <f>G207*F207</f>
        <v>0</v>
      </c>
    </row>
    <row r="208" spans="1:9">
      <c r="A208" s="99"/>
      <c r="B208" s="338"/>
      <c r="C208" s="85"/>
      <c r="D208" s="91"/>
      <c r="E208" s="55"/>
      <c r="F208" s="56"/>
      <c r="G208" s="75"/>
      <c r="H208" s="58"/>
      <c r="I208" s="59"/>
    </row>
    <row r="209" spans="1:9">
      <c r="A209" s="99"/>
      <c r="B209" s="338"/>
      <c r="C209" s="85"/>
      <c r="D209" s="91"/>
      <c r="E209" s="55"/>
      <c r="F209" s="56"/>
      <c r="G209" s="75"/>
      <c r="H209" s="58"/>
      <c r="I209" s="59"/>
    </row>
    <row r="210" spans="1:9">
      <c r="A210" s="99"/>
      <c r="B210" s="338"/>
      <c r="C210" s="85"/>
      <c r="D210" s="91"/>
      <c r="E210" s="55"/>
      <c r="F210" s="126"/>
      <c r="G210" s="75"/>
      <c r="H210" s="58"/>
      <c r="I210" s="59"/>
    </row>
    <row r="211" spans="1:9">
      <c r="A211" s="99"/>
      <c r="B211" s="338"/>
      <c r="C211" s="85"/>
      <c r="D211" s="163"/>
      <c r="E211" s="55"/>
      <c r="F211" s="56"/>
      <c r="G211" s="75"/>
      <c r="H211" s="58"/>
      <c r="I211" s="59"/>
    </row>
    <row r="212" spans="1:9">
      <c r="A212" s="33"/>
      <c r="B212" s="339"/>
      <c r="C212" s="309" t="str">
        <f>+C156</f>
        <v xml:space="preserve">ESTA RELACION COMPRENDE 78 CONCEPTOS </v>
      </c>
      <c r="D212" s="357"/>
      <c r="E212" s="34"/>
      <c r="F212" s="35"/>
      <c r="G212" s="35"/>
      <c r="H212" s="123" t="s">
        <v>32</v>
      </c>
      <c r="I212" s="36">
        <f>SUM(I178:I210)</f>
        <v>0</v>
      </c>
    </row>
    <row r="213" spans="1:9">
      <c r="A213" s="37"/>
      <c r="B213" s="340"/>
      <c r="C213" s="310"/>
      <c r="D213" s="313"/>
      <c r="E213" s="30"/>
      <c r="F213" s="32"/>
      <c r="G213" s="32"/>
      <c r="H213" s="124" t="s">
        <v>33</v>
      </c>
      <c r="I213" s="36">
        <f>I212+I157</f>
        <v>0</v>
      </c>
    </row>
    <row r="214" spans="1:9">
      <c r="A214" s="38"/>
      <c r="B214" s="313"/>
      <c r="C214" s="311"/>
      <c r="D214" s="313"/>
      <c r="E214" s="39"/>
      <c r="F214" s="32"/>
      <c r="G214" s="32"/>
      <c r="H214" s="31"/>
      <c r="I214" s="40"/>
    </row>
    <row r="215" spans="1:9">
      <c r="A215" s="38"/>
      <c r="B215" s="313"/>
      <c r="C215" s="312" t="s">
        <v>34</v>
      </c>
      <c r="D215" s="313"/>
      <c r="E215" s="39"/>
      <c r="F215" s="32"/>
      <c r="G215" s="32"/>
      <c r="H215" s="31"/>
      <c r="I215" s="40"/>
    </row>
    <row r="216" spans="1:9">
      <c r="A216" s="38"/>
      <c r="B216" s="313"/>
      <c r="C216" s="313"/>
      <c r="D216" s="313"/>
      <c r="E216" s="39"/>
      <c r="F216" s="32"/>
      <c r="G216" s="32"/>
      <c r="H216" s="31"/>
      <c r="I216" s="40"/>
    </row>
    <row r="217" spans="1:9">
      <c r="A217" s="38"/>
      <c r="B217" s="313"/>
      <c r="C217" s="311"/>
      <c r="D217" s="313"/>
      <c r="E217" s="39"/>
      <c r="F217" s="32"/>
      <c r="G217" s="32"/>
      <c r="H217" s="31"/>
      <c r="I217" s="40"/>
    </row>
    <row r="218" spans="1:9">
      <c r="A218" s="38"/>
      <c r="B218" s="313"/>
      <c r="C218" s="312" t="s">
        <v>35</v>
      </c>
      <c r="D218" s="312" t="s">
        <v>36</v>
      </c>
      <c r="E218" s="39"/>
      <c r="F218" s="32"/>
      <c r="G218" s="32"/>
      <c r="H218" s="31"/>
      <c r="I218" s="40"/>
    </row>
    <row r="219" spans="1:9" ht="15.75" thickBot="1">
      <c r="A219" s="41"/>
      <c r="B219" s="341"/>
      <c r="C219" s="314"/>
      <c r="D219" s="314"/>
      <c r="E219" s="42"/>
      <c r="F219" s="43"/>
      <c r="G219" s="43"/>
      <c r="H219" s="44"/>
      <c r="I219" s="45"/>
    </row>
    <row r="220" spans="1:9" ht="15.75" thickTop="1">
      <c r="A220" s="98"/>
      <c r="B220" s="315"/>
      <c r="C220" s="315"/>
      <c r="D220" s="315"/>
      <c r="E220" s="98"/>
      <c r="F220" s="98"/>
      <c r="G220" s="98"/>
      <c r="H220" s="98"/>
      <c r="I220" s="98"/>
    </row>
    <row r="221" spans="1:9" ht="21" thickBot="1">
      <c r="A221" s="1"/>
      <c r="B221" s="2"/>
      <c r="C221" s="405"/>
      <c r="D221" s="405"/>
      <c r="E221" s="405"/>
      <c r="F221" s="405"/>
      <c r="G221" s="405"/>
      <c r="H221" s="405"/>
      <c r="I221" s="3"/>
    </row>
    <row r="222" spans="1:9" ht="15.75" customHeight="1" thickTop="1">
      <c r="A222" s="4"/>
      <c r="B222" s="5"/>
      <c r="C222" s="299"/>
      <c r="D222" s="406" t="str">
        <f>+D166</f>
        <v>CONSTRUCCIÓN CON SECCIÓN DE 9.0 M DE LA CARRETERA: MEXICALI – LAGUNA CHAPALA, TRAMO: PUERTECITOS – LAGUNA CHAPALA, DEL KM. 146+000 AL KM. 159+000, INCLUYE: TERRACERIAS, OBRAS DE DRENAJE, UN PUENTE KM 158+120, PAVIMENTO DE CONCRETO ASFALTICO, SEÑALAMIENTO Y OBRAS COMPLEMENTARIAS, EN EL MUNICIPIO DE ENSENADA, ESTADO DE BAJA CALIFORNIA.</v>
      </c>
      <c r="E222" s="407"/>
      <c r="F222" s="407"/>
      <c r="G222" s="408"/>
      <c r="H222" s="415" t="str">
        <f>$H$2</f>
        <v xml:space="preserve">RELACION DE CONCEPTOS DE TRABAJO  Y CANTIDADES DE OBRA PARA EXPRESION DE PRECIOS UNITARIOS Y MONTO TOTAL DE LA PROPOSICION                                       (FORMA E-7) </v>
      </c>
      <c r="I222" s="6" t="s">
        <v>0</v>
      </c>
    </row>
    <row r="223" spans="1:9">
      <c r="A223" s="7"/>
      <c r="B223" s="8"/>
      <c r="C223" s="300" t="s">
        <v>1</v>
      </c>
      <c r="D223" s="409"/>
      <c r="E223" s="410"/>
      <c r="F223" s="410"/>
      <c r="G223" s="411"/>
      <c r="H223" s="416"/>
      <c r="I223" s="9" t="s">
        <v>2</v>
      </c>
    </row>
    <row r="224" spans="1:9">
      <c r="A224" s="7"/>
      <c r="B224" s="8"/>
      <c r="C224" s="301" t="s">
        <v>3</v>
      </c>
      <c r="D224" s="409"/>
      <c r="E224" s="410"/>
      <c r="F224" s="410"/>
      <c r="G224" s="411"/>
      <c r="H224" s="416"/>
      <c r="I224" s="9"/>
    </row>
    <row r="225" spans="1:9" ht="15" customHeight="1">
      <c r="A225" s="7"/>
      <c r="B225" s="8"/>
      <c r="C225" s="302" t="s">
        <v>4</v>
      </c>
      <c r="D225" s="409"/>
      <c r="E225" s="410"/>
      <c r="F225" s="410"/>
      <c r="G225" s="411"/>
      <c r="H225" s="416"/>
      <c r="I225" s="418" t="str">
        <f>I169</f>
        <v>LO-009000999-N230-2013</v>
      </c>
    </row>
    <row r="226" spans="1:9">
      <c r="A226" s="7"/>
      <c r="B226" s="8"/>
      <c r="C226" s="302" t="s">
        <v>5</v>
      </c>
      <c r="D226" s="409"/>
      <c r="E226" s="410"/>
      <c r="F226" s="410"/>
      <c r="G226" s="411"/>
      <c r="H226" s="416"/>
      <c r="I226" s="418"/>
    </row>
    <row r="227" spans="1:9" ht="15.75" thickBot="1">
      <c r="A227" s="10"/>
      <c r="B227" s="11"/>
      <c r="C227" s="303"/>
      <c r="D227" s="412"/>
      <c r="E227" s="413"/>
      <c r="F227" s="413"/>
      <c r="G227" s="414"/>
      <c r="H227" s="417"/>
      <c r="I227" s="12"/>
    </row>
    <row r="228" spans="1:9" ht="15.75" thickTop="1">
      <c r="A228" s="13"/>
      <c r="B228" s="386" t="s">
        <v>8</v>
      </c>
      <c r="C228" s="389" t="s">
        <v>9</v>
      </c>
      <c r="D228" s="390"/>
      <c r="E228" s="395" t="s">
        <v>10</v>
      </c>
      <c r="F228" s="398" t="s">
        <v>11</v>
      </c>
      <c r="G228" s="401" t="s">
        <v>6</v>
      </c>
      <c r="H228" s="402"/>
      <c r="I228" s="379" t="s">
        <v>14</v>
      </c>
    </row>
    <row r="229" spans="1:9">
      <c r="A229" s="14" t="s">
        <v>7</v>
      </c>
      <c r="B229" s="387"/>
      <c r="C229" s="391"/>
      <c r="D229" s="392"/>
      <c r="E229" s="396"/>
      <c r="F229" s="399"/>
      <c r="G229" s="403"/>
      <c r="H229" s="404"/>
      <c r="I229" s="380"/>
    </row>
    <row r="230" spans="1:9">
      <c r="A230" s="16"/>
      <c r="B230" s="387"/>
      <c r="C230" s="391"/>
      <c r="D230" s="392"/>
      <c r="E230" s="396"/>
      <c r="F230" s="399"/>
      <c r="G230" s="17" t="s">
        <v>12</v>
      </c>
      <c r="H230" s="15" t="s">
        <v>13</v>
      </c>
      <c r="I230" s="380"/>
    </row>
    <row r="231" spans="1:9">
      <c r="A231" s="18"/>
      <c r="B231" s="388"/>
      <c r="C231" s="393"/>
      <c r="D231" s="394"/>
      <c r="E231" s="397"/>
      <c r="F231" s="400"/>
      <c r="G231" s="20" t="s">
        <v>15</v>
      </c>
      <c r="H231" s="19" t="s">
        <v>16</v>
      </c>
      <c r="I231" s="381"/>
    </row>
    <row r="232" spans="1:9">
      <c r="A232" s="99"/>
      <c r="B232" s="83" t="s">
        <v>218</v>
      </c>
      <c r="C232" s="325" t="s">
        <v>219</v>
      </c>
      <c r="D232" s="359"/>
      <c r="E232" s="63"/>
      <c r="F232" s="64"/>
      <c r="G232" s="65"/>
      <c r="H232" s="66"/>
      <c r="I232" s="67"/>
    </row>
    <row r="233" spans="1:9">
      <c r="A233" s="99"/>
      <c r="B233" s="83" t="s">
        <v>220</v>
      </c>
      <c r="C233" s="76"/>
      <c r="D233" s="360"/>
      <c r="E233" s="63"/>
      <c r="F233" s="64"/>
      <c r="G233" s="65"/>
      <c r="H233" s="66"/>
      <c r="I233" s="67"/>
    </row>
    <row r="234" spans="1:9">
      <c r="A234" s="99"/>
      <c r="B234" s="83" t="s">
        <v>181</v>
      </c>
      <c r="C234" s="76" t="s">
        <v>182</v>
      </c>
      <c r="D234" s="218"/>
      <c r="E234" s="55"/>
      <c r="F234" s="77"/>
      <c r="G234" s="78"/>
      <c r="H234" s="58"/>
      <c r="I234" s="59"/>
    </row>
    <row r="235" spans="1:9">
      <c r="A235" s="99"/>
      <c r="B235" s="83" t="s">
        <v>183</v>
      </c>
      <c r="C235" s="384" t="s">
        <v>698</v>
      </c>
      <c r="D235" s="385"/>
      <c r="E235" s="55"/>
      <c r="F235" s="77"/>
      <c r="G235" s="72"/>
      <c r="H235" s="58"/>
      <c r="I235" s="59"/>
    </row>
    <row r="236" spans="1:9">
      <c r="A236" s="99"/>
      <c r="B236" s="83" t="s">
        <v>185</v>
      </c>
      <c r="C236" s="241" t="s">
        <v>186</v>
      </c>
      <c r="D236" s="163"/>
      <c r="E236" s="55"/>
      <c r="F236" s="56"/>
      <c r="G236" s="57"/>
      <c r="H236" s="58"/>
      <c r="I236" s="59"/>
    </row>
    <row r="237" spans="1:9">
      <c r="A237" s="99"/>
      <c r="B237" s="83" t="s">
        <v>187</v>
      </c>
      <c r="C237" s="241" t="s">
        <v>188</v>
      </c>
      <c r="D237" s="218"/>
      <c r="E237" s="55"/>
      <c r="F237" s="74"/>
      <c r="G237" s="75"/>
      <c r="H237" s="58"/>
      <c r="I237" s="59"/>
    </row>
    <row r="238" spans="1:9">
      <c r="A238" s="99">
        <v>29</v>
      </c>
      <c r="B238" s="83" t="s">
        <v>189</v>
      </c>
      <c r="C238" s="241" t="s">
        <v>190</v>
      </c>
      <c r="D238" s="218"/>
      <c r="E238" s="69" t="s">
        <v>143</v>
      </c>
      <c r="F238" s="70">
        <f>2000+7500</f>
        <v>9500</v>
      </c>
      <c r="G238" s="141"/>
      <c r="H238" s="58"/>
      <c r="I238" s="68">
        <f>G238*F238</f>
        <v>0</v>
      </c>
    </row>
    <row r="239" spans="1:9">
      <c r="A239" s="99"/>
      <c r="B239" s="83"/>
      <c r="C239" s="241"/>
      <c r="D239" s="293"/>
      <c r="E239" s="69"/>
      <c r="F239" s="69"/>
      <c r="G239" s="71"/>
      <c r="H239" s="58"/>
      <c r="I239" s="59"/>
    </row>
    <row r="240" spans="1:9">
      <c r="A240" s="99"/>
      <c r="B240" s="83" t="s">
        <v>191</v>
      </c>
      <c r="C240" s="241" t="s">
        <v>192</v>
      </c>
      <c r="D240" s="218"/>
      <c r="E240" s="69"/>
      <c r="F240" s="69"/>
      <c r="G240" s="71"/>
      <c r="H240" s="58"/>
      <c r="I240" s="59"/>
    </row>
    <row r="241" spans="1:9">
      <c r="A241" s="99">
        <v>30</v>
      </c>
      <c r="B241" s="83" t="s">
        <v>193</v>
      </c>
      <c r="C241" s="241" t="s">
        <v>194</v>
      </c>
      <c r="D241" s="163"/>
      <c r="E241" s="69" t="s">
        <v>143</v>
      </c>
      <c r="F241" s="70">
        <f>4000+22000</f>
        <v>26000</v>
      </c>
      <c r="G241" s="141"/>
      <c r="H241" s="58"/>
      <c r="I241" s="68">
        <f>G241*F241</f>
        <v>0</v>
      </c>
    </row>
    <row r="242" spans="1:9">
      <c r="A242" s="99"/>
      <c r="B242" s="83"/>
      <c r="C242" s="241"/>
      <c r="D242" s="163"/>
      <c r="E242" s="69"/>
      <c r="F242" s="69"/>
      <c r="G242" s="71"/>
      <c r="H242" s="58"/>
      <c r="I242" s="59"/>
    </row>
    <row r="243" spans="1:9">
      <c r="A243" s="99"/>
      <c r="B243" s="83" t="s">
        <v>688</v>
      </c>
      <c r="C243" s="76"/>
      <c r="D243" s="218"/>
      <c r="E243" s="69"/>
      <c r="F243" s="69"/>
      <c r="G243" s="71"/>
      <c r="H243" s="58"/>
      <c r="I243" s="59"/>
    </row>
    <row r="244" spans="1:9">
      <c r="A244" s="99"/>
      <c r="B244" s="83" t="s">
        <v>97</v>
      </c>
      <c r="C244" s="76" t="s">
        <v>195</v>
      </c>
      <c r="D244" s="218"/>
      <c r="E244" s="69"/>
      <c r="F244" s="69"/>
      <c r="G244" s="71"/>
      <c r="H244" s="58"/>
      <c r="I244" s="59"/>
    </row>
    <row r="245" spans="1:9">
      <c r="A245" s="99"/>
      <c r="B245" s="83" t="s">
        <v>196</v>
      </c>
      <c r="C245" s="241" t="s">
        <v>197</v>
      </c>
      <c r="D245" s="163"/>
      <c r="E245" s="69"/>
      <c r="F245" s="69"/>
      <c r="G245" s="71"/>
      <c r="H245" s="58"/>
      <c r="I245" s="59"/>
    </row>
    <row r="246" spans="1:9">
      <c r="A246" s="99"/>
      <c r="B246" s="83" t="s">
        <v>198</v>
      </c>
      <c r="C246" s="76" t="s">
        <v>199</v>
      </c>
      <c r="D246" s="218"/>
      <c r="E246" s="69"/>
      <c r="F246" s="69"/>
      <c r="G246" s="71"/>
      <c r="H246" s="58"/>
      <c r="I246" s="59"/>
    </row>
    <row r="247" spans="1:9">
      <c r="A247" s="99">
        <v>31</v>
      </c>
      <c r="B247" s="83" t="s">
        <v>259</v>
      </c>
      <c r="C247" s="241" t="s">
        <v>466</v>
      </c>
      <c r="D247" s="218"/>
      <c r="E247" s="69" t="s">
        <v>222</v>
      </c>
      <c r="F247" s="70">
        <f>264+1600</f>
        <v>1864</v>
      </c>
      <c r="G247" s="144"/>
      <c r="H247" s="58"/>
      <c r="I247" s="68">
        <f>G247*F247</f>
        <v>0</v>
      </c>
    </row>
    <row r="248" spans="1:9">
      <c r="A248" s="99"/>
      <c r="B248" s="83"/>
      <c r="C248" s="241"/>
      <c r="D248" s="218"/>
      <c r="E248" s="69"/>
      <c r="F248" s="69"/>
      <c r="G248" s="71"/>
      <c r="H248" s="58"/>
      <c r="I248" s="59"/>
    </row>
    <row r="249" spans="1:9">
      <c r="A249" s="99"/>
      <c r="B249" s="83" t="s">
        <v>198</v>
      </c>
      <c r="C249" s="76" t="s">
        <v>199</v>
      </c>
      <c r="D249" s="218"/>
      <c r="E249" s="69"/>
      <c r="F249" s="69"/>
      <c r="G249" s="71"/>
      <c r="H249" s="58"/>
      <c r="I249" s="59"/>
    </row>
    <row r="250" spans="1:9">
      <c r="A250" s="99">
        <v>32</v>
      </c>
      <c r="B250" s="83" t="s">
        <v>200</v>
      </c>
      <c r="C250" s="241" t="s">
        <v>201</v>
      </c>
      <c r="D250" s="218"/>
      <c r="E250" s="69" t="s">
        <v>222</v>
      </c>
      <c r="F250" s="70">
        <f>132+1100</f>
        <v>1232</v>
      </c>
      <c r="G250" s="144"/>
      <c r="H250" s="58"/>
      <c r="I250" s="68">
        <f>G250*F250</f>
        <v>0</v>
      </c>
    </row>
    <row r="251" spans="1:9">
      <c r="A251" s="99"/>
      <c r="B251" s="83" t="s">
        <v>221</v>
      </c>
      <c r="C251" s="76"/>
      <c r="D251" s="91"/>
      <c r="E251" s="69"/>
      <c r="F251" s="69"/>
      <c r="G251" s="71"/>
      <c r="H251" s="58"/>
      <c r="I251" s="59"/>
    </row>
    <row r="252" spans="1:9">
      <c r="A252" s="99"/>
      <c r="B252" s="83" t="s">
        <v>203</v>
      </c>
      <c r="C252" s="76" t="s">
        <v>204</v>
      </c>
      <c r="D252" s="218"/>
      <c r="E252" s="69"/>
      <c r="F252" s="69"/>
      <c r="G252" s="71"/>
      <c r="H252" s="58"/>
      <c r="I252" s="59"/>
    </row>
    <row r="253" spans="1:9">
      <c r="A253" s="99"/>
      <c r="B253" s="83" t="s">
        <v>205</v>
      </c>
      <c r="C253" s="241" t="s">
        <v>206</v>
      </c>
      <c r="D253" s="163"/>
      <c r="E253" s="69"/>
      <c r="F253" s="69"/>
      <c r="G253" s="71"/>
      <c r="H253" s="58"/>
      <c r="I253" s="59"/>
    </row>
    <row r="254" spans="1:9">
      <c r="A254" s="99"/>
      <c r="B254" s="83" t="s">
        <v>207</v>
      </c>
      <c r="C254" s="241" t="s">
        <v>208</v>
      </c>
      <c r="D254" s="91"/>
      <c r="E254" s="69"/>
      <c r="F254" s="69"/>
      <c r="G254" s="71"/>
      <c r="H254" s="58"/>
      <c r="I254" s="59"/>
    </row>
    <row r="255" spans="1:9">
      <c r="A255" s="99"/>
      <c r="B255" s="83"/>
      <c r="C255" s="76"/>
      <c r="D255" s="91"/>
      <c r="E255" s="69"/>
      <c r="F255" s="69"/>
      <c r="G255" s="71"/>
      <c r="H255" s="58"/>
      <c r="I255" s="59"/>
    </row>
    <row r="256" spans="1:9">
      <c r="A256" s="99"/>
      <c r="B256" s="83" t="s">
        <v>210</v>
      </c>
      <c r="C256" s="76" t="s">
        <v>211</v>
      </c>
      <c r="D256" s="218"/>
      <c r="E256" s="69"/>
      <c r="F256" s="69"/>
      <c r="G256" s="71"/>
      <c r="H256" s="58"/>
      <c r="I256" s="59"/>
    </row>
    <row r="257" spans="1:9">
      <c r="A257" s="99"/>
      <c r="B257" s="83" t="s">
        <v>212</v>
      </c>
      <c r="C257" s="241" t="s">
        <v>213</v>
      </c>
      <c r="D257" s="91"/>
      <c r="E257" s="69"/>
      <c r="F257" s="69"/>
      <c r="G257" s="71"/>
      <c r="H257" s="58"/>
      <c r="I257" s="59"/>
    </row>
    <row r="258" spans="1:9">
      <c r="A258" s="99">
        <v>33</v>
      </c>
      <c r="B258" s="83" t="s">
        <v>214</v>
      </c>
      <c r="C258" s="241" t="s">
        <v>209</v>
      </c>
      <c r="D258" s="91"/>
      <c r="E258" s="69" t="s">
        <v>222</v>
      </c>
      <c r="F258" s="70">
        <f>2+12</f>
        <v>14</v>
      </c>
      <c r="G258" s="144"/>
      <c r="H258" s="58"/>
      <c r="I258" s="68">
        <f>G258*F258</f>
        <v>0</v>
      </c>
    </row>
    <row r="259" spans="1:9">
      <c r="A259" s="99"/>
      <c r="B259" s="83"/>
      <c r="C259" s="241"/>
      <c r="D259" s="91"/>
      <c r="E259" s="69"/>
      <c r="F259" s="70"/>
      <c r="G259" s="144"/>
      <c r="H259" s="58"/>
      <c r="I259" s="68"/>
    </row>
    <row r="260" spans="1:9">
      <c r="A260" s="99"/>
      <c r="B260" s="83" t="s">
        <v>732</v>
      </c>
      <c r="C260" s="76" t="s">
        <v>721</v>
      </c>
      <c r="D260" s="91"/>
      <c r="E260" s="69"/>
      <c r="F260" s="70"/>
      <c r="G260" s="144"/>
      <c r="H260" s="58"/>
      <c r="I260" s="68"/>
    </row>
    <row r="261" spans="1:9">
      <c r="A261" s="99">
        <v>34</v>
      </c>
      <c r="B261" s="83" t="s">
        <v>733</v>
      </c>
      <c r="C261" s="241" t="s">
        <v>722</v>
      </c>
      <c r="D261" s="91"/>
      <c r="E261" s="69" t="s">
        <v>222</v>
      </c>
      <c r="F261" s="70">
        <v>6</v>
      </c>
      <c r="G261" s="144"/>
      <c r="H261" s="58"/>
      <c r="I261" s="68">
        <f t="shared" ref="I261:I265" si="4">G261*F261</f>
        <v>0</v>
      </c>
    </row>
    <row r="262" spans="1:9">
      <c r="A262" s="99"/>
      <c r="B262" s="83" t="s">
        <v>734</v>
      </c>
      <c r="C262" s="76" t="s">
        <v>723</v>
      </c>
      <c r="D262" s="218"/>
      <c r="E262" s="69"/>
      <c r="F262" s="70"/>
      <c r="G262" s="71"/>
      <c r="H262" s="58"/>
      <c r="I262" s="68"/>
    </row>
    <row r="263" spans="1:9">
      <c r="A263" s="99">
        <v>35</v>
      </c>
      <c r="B263" s="83" t="s">
        <v>734</v>
      </c>
      <c r="C263" s="241" t="s">
        <v>722</v>
      </c>
      <c r="D263" s="91"/>
      <c r="E263" s="69" t="s">
        <v>222</v>
      </c>
      <c r="F263" s="70">
        <v>2</v>
      </c>
      <c r="G263" s="144"/>
      <c r="H263" s="58"/>
      <c r="I263" s="68">
        <f t="shared" si="4"/>
        <v>0</v>
      </c>
    </row>
    <row r="264" spans="1:9">
      <c r="A264" s="99"/>
      <c r="B264" s="83"/>
      <c r="C264" s="241"/>
      <c r="D264" s="91"/>
      <c r="E264" s="69"/>
      <c r="F264" s="70"/>
      <c r="G264" s="144"/>
      <c r="H264" s="58"/>
      <c r="I264" s="68"/>
    </row>
    <row r="265" spans="1:9">
      <c r="A265" s="99">
        <v>36</v>
      </c>
      <c r="B265" s="83" t="s">
        <v>735</v>
      </c>
      <c r="C265" s="241" t="s">
        <v>724</v>
      </c>
      <c r="D265" s="91"/>
      <c r="E265" s="69" t="s">
        <v>222</v>
      </c>
      <c r="F265" s="70">
        <v>2</v>
      </c>
      <c r="G265" s="144"/>
      <c r="H265" s="58"/>
      <c r="I265" s="68">
        <f t="shared" si="4"/>
        <v>0</v>
      </c>
    </row>
    <row r="266" spans="1:9">
      <c r="A266" s="99"/>
      <c r="B266" s="83"/>
      <c r="C266" s="79"/>
      <c r="D266" s="163"/>
      <c r="E266" s="69"/>
      <c r="F266" s="69"/>
      <c r="G266" s="71"/>
      <c r="H266" s="58"/>
      <c r="I266" s="68"/>
    </row>
    <row r="267" spans="1:9">
      <c r="A267" s="33"/>
      <c r="B267" s="339"/>
      <c r="C267" s="309" t="str">
        <f>+C212</f>
        <v xml:space="preserve">ESTA RELACION COMPRENDE 78 CONCEPTOS </v>
      </c>
      <c r="D267" s="357"/>
      <c r="E267" s="34"/>
      <c r="F267" s="35"/>
      <c r="G267" s="35"/>
      <c r="H267" s="123" t="s">
        <v>32</v>
      </c>
      <c r="I267" s="36">
        <f>SUM(I236:I265)</f>
        <v>0</v>
      </c>
    </row>
    <row r="268" spans="1:9">
      <c r="A268" s="37"/>
      <c r="B268" s="340"/>
      <c r="C268" s="310"/>
      <c r="D268" s="313"/>
      <c r="E268" s="30"/>
      <c r="F268" s="32"/>
      <c r="G268" s="32"/>
      <c r="H268" s="124" t="s">
        <v>33</v>
      </c>
      <c r="I268" s="36">
        <f>I267+I213</f>
        <v>0</v>
      </c>
    </row>
    <row r="269" spans="1:9">
      <c r="A269" s="38"/>
      <c r="B269" s="313"/>
      <c r="C269" s="311"/>
      <c r="D269" s="313"/>
      <c r="E269" s="39"/>
      <c r="F269" s="32"/>
      <c r="G269" s="32"/>
      <c r="H269" s="31"/>
      <c r="I269" s="40"/>
    </row>
    <row r="270" spans="1:9">
      <c r="A270" s="38"/>
      <c r="B270" s="313"/>
      <c r="C270" s="312" t="s">
        <v>34</v>
      </c>
      <c r="D270" s="313"/>
      <c r="E270" s="39"/>
      <c r="F270" s="32"/>
      <c r="G270" s="32"/>
      <c r="H270" s="31"/>
      <c r="I270" s="40"/>
    </row>
    <row r="271" spans="1:9">
      <c r="A271" s="38"/>
      <c r="B271" s="313"/>
      <c r="C271" s="313"/>
      <c r="D271" s="313"/>
      <c r="E271" s="39"/>
      <c r="F271" s="32"/>
      <c r="G271" s="32"/>
      <c r="H271" s="31"/>
      <c r="I271" s="40"/>
    </row>
    <row r="272" spans="1:9">
      <c r="A272" s="38"/>
      <c r="B272" s="313"/>
      <c r="C272" s="311"/>
      <c r="D272" s="313"/>
      <c r="E272" s="39"/>
      <c r="F272" s="32"/>
      <c r="G272" s="32"/>
      <c r="H272" s="31"/>
      <c r="I272" s="40"/>
    </row>
    <row r="273" spans="1:9">
      <c r="A273" s="38"/>
      <c r="B273" s="313"/>
      <c r="C273" s="312" t="s">
        <v>35</v>
      </c>
      <c r="D273" s="312" t="s">
        <v>36</v>
      </c>
      <c r="E273" s="39"/>
      <c r="F273" s="32"/>
      <c r="G273" s="32"/>
      <c r="H273" s="31"/>
      <c r="I273" s="40"/>
    </row>
    <row r="274" spans="1:9" ht="15.75" thickBot="1">
      <c r="A274" s="41"/>
      <c r="B274" s="341"/>
      <c r="C274" s="314"/>
      <c r="D274" s="314"/>
      <c r="E274" s="42"/>
      <c r="F274" s="43"/>
      <c r="G274" s="43"/>
      <c r="H274" s="44"/>
      <c r="I274" s="45"/>
    </row>
    <row r="275" spans="1:9" ht="15.75" thickTop="1">
      <c r="A275" s="98"/>
      <c r="B275" s="315"/>
      <c r="C275" s="315"/>
      <c r="D275" s="315"/>
      <c r="E275" s="98"/>
      <c r="F275" s="98"/>
      <c r="G275" s="98"/>
      <c r="H275" s="98"/>
      <c r="I275" s="98"/>
    </row>
    <row r="276" spans="1:9" ht="21" thickBot="1">
      <c r="A276" s="1"/>
      <c r="B276" s="2"/>
      <c r="C276" s="405"/>
      <c r="D276" s="405"/>
      <c r="E276" s="405"/>
      <c r="F276" s="405"/>
      <c r="G276" s="405"/>
      <c r="H276" s="405"/>
      <c r="I276" s="3"/>
    </row>
    <row r="277" spans="1:9" ht="15.75" customHeight="1" thickTop="1">
      <c r="A277" s="4"/>
      <c r="B277" s="5"/>
      <c r="C277" s="299"/>
      <c r="D277" s="406" t="str">
        <f>+D222</f>
        <v>CONSTRUCCIÓN CON SECCIÓN DE 9.0 M DE LA CARRETERA: MEXICALI – LAGUNA CHAPALA, TRAMO: PUERTECITOS – LAGUNA CHAPALA, DEL KM. 146+000 AL KM. 159+000, INCLUYE: TERRACERIAS, OBRAS DE DRENAJE, UN PUENTE KM 158+120, PAVIMENTO DE CONCRETO ASFALTICO, SEÑALAMIENTO Y OBRAS COMPLEMENTARIAS, EN EL MUNICIPIO DE ENSENADA, ESTADO DE BAJA CALIFORNIA.</v>
      </c>
      <c r="E277" s="407"/>
      <c r="F277" s="407"/>
      <c r="G277" s="408"/>
      <c r="H277" s="415" t="str">
        <f>$H$2</f>
        <v xml:space="preserve">RELACION DE CONCEPTOS DE TRABAJO  Y CANTIDADES DE OBRA PARA EXPRESION DE PRECIOS UNITARIOS Y MONTO TOTAL DE LA PROPOSICION                                       (FORMA E-7) </v>
      </c>
      <c r="I277" s="6" t="s">
        <v>0</v>
      </c>
    </row>
    <row r="278" spans="1:9">
      <c r="A278" s="7"/>
      <c r="B278" s="8"/>
      <c r="C278" s="300" t="s">
        <v>1</v>
      </c>
      <c r="D278" s="409"/>
      <c r="E278" s="410"/>
      <c r="F278" s="410"/>
      <c r="G278" s="411"/>
      <c r="H278" s="416"/>
      <c r="I278" s="9" t="s">
        <v>2</v>
      </c>
    </row>
    <row r="279" spans="1:9">
      <c r="A279" s="7"/>
      <c r="B279" s="8"/>
      <c r="C279" s="301" t="s">
        <v>3</v>
      </c>
      <c r="D279" s="409"/>
      <c r="E279" s="410"/>
      <c r="F279" s="410"/>
      <c r="G279" s="411"/>
      <c r="H279" s="416"/>
      <c r="I279" s="9"/>
    </row>
    <row r="280" spans="1:9" ht="15" customHeight="1">
      <c r="A280" s="7"/>
      <c r="B280" s="8"/>
      <c r="C280" s="302" t="s">
        <v>4</v>
      </c>
      <c r="D280" s="409"/>
      <c r="E280" s="410"/>
      <c r="F280" s="410"/>
      <c r="G280" s="411"/>
      <c r="H280" s="416"/>
      <c r="I280" s="418" t="str">
        <f>I225</f>
        <v>LO-009000999-N230-2013</v>
      </c>
    </row>
    <row r="281" spans="1:9">
      <c r="A281" s="7"/>
      <c r="B281" s="8"/>
      <c r="C281" s="302" t="s">
        <v>5</v>
      </c>
      <c r="D281" s="409"/>
      <c r="E281" s="410"/>
      <c r="F281" s="410"/>
      <c r="G281" s="411"/>
      <c r="H281" s="416"/>
      <c r="I281" s="418"/>
    </row>
    <row r="282" spans="1:9" ht="15.75" thickBot="1">
      <c r="A282" s="10"/>
      <c r="B282" s="11"/>
      <c r="C282" s="303"/>
      <c r="D282" s="412"/>
      <c r="E282" s="413"/>
      <c r="F282" s="413"/>
      <c r="G282" s="414"/>
      <c r="H282" s="417"/>
      <c r="I282" s="12"/>
    </row>
    <row r="283" spans="1:9" ht="15.75" thickTop="1">
      <c r="A283" s="13"/>
      <c r="B283" s="386" t="s">
        <v>8</v>
      </c>
      <c r="C283" s="389" t="s">
        <v>9</v>
      </c>
      <c r="D283" s="390"/>
      <c r="E283" s="395" t="s">
        <v>10</v>
      </c>
      <c r="F283" s="398" t="s">
        <v>11</v>
      </c>
      <c r="G283" s="401" t="s">
        <v>6</v>
      </c>
      <c r="H283" s="402"/>
      <c r="I283" s="379" t="s">
        <v>14</v>
      </c>
    </row>
    <row r="284" spans="1:9">
      <c r="A284" s="14" t="s">
        <v>7</v>
      </c>
      <c r="B284" s="387"/>
      <c r="C284" s="391"/>
      <c r="D284" s="392"/>
      <c r="E284" s="396"/>
      <c r="F284" s="399"/>
      <c r="G284" s="403"/>
      <c r="H284" s="404"/>
      <c r="I284" s="380"/>
    </row>
    <row r="285" spans="1:9">
      <c r="A285" s="16"/>
      <c r="B285" s="387"/>
      <c r="C285" s="391"/>
      <c r="D285" s="392"/>
      <c r="E285" s="396"/>
      <c r="F285" s="399"/>
      <c r="G285" s="17" t="s">
        <v>12</v>
      </c>
      <c r="H285" s="15" t="s">
        <v>13</v>
      </c>
      <c r="I285" s="380"/>
    </row>
    <row r="286" spans="1:9">
      <c r="A286" s="18"/>
      <c r="B286" s="388"/>
      <c r="C286" s="393"/>
      <c r="D286" s="394"/>
      <c r="E286" s="397"/>
      <c r="F286" s="400"/>
      <c r="G286" s="20" t="s">
        <v>15</v>
      </c>
      <c r="H286" s="19" t="s">
        <v>16</v>
      </c>
      <c r="I286" s="381"/>
    </row>
    <row r="287" spans="1:9">
      <c r="A287" s="99"/>
      <c r="B287" s="29"/>
      <c r="C287" s="52"/>
      <c r="D287" s="359"/>
      <c r="E287" s="21"/>
      <c r="F287" s="22"/>
      <c r="G287" s="23"/>
      <c r="H287" s="24"/>
      <c r="I287" s="25"/>
    </row>
    <row r="288" spans="1:9">
      <c r="A288" s="99"/>
      <c r="B288" s="83" t="s">
        <v>215</v>
      </c>
      <c r="C288" s="76" t="s">
        <v>216</v>
      </c>
      <c r="D288" s="91"/>
      <c r="E288" s="69"/>
      <c r="F288" s="69"/>
      <c r="G288" s="71"/>
      <c r="H288" s="58"/>
      <c r="I288" s="59"/>
    </row>
    <row r="289" spans="1:9">
      <c r="A289" s="99">
        <v>37</v>
      </c>
      <c r="B289" s="83" t="s">
        <v>217</v>
      </c>
      <c r="C289" s="79" t="s">
        <v>209</v>
      </c>
      <c r="D289" s="163"/>
      <c r="E289" s="69" t="s">
        <v>222</v>
      </c>
      <c r="F289" s="70">
        <f>2+8</f>
        <v>10</v>
      </c>
      <c r="G289" s="144"/>
      <c r="H289" s="58"/>
      <c r="I289" s="68">
        <f>G289*F289</f>
        <v>0</v>
      </c>
    </row>
    <row r="290" spans="1:9">
      <c r="A290" s="99"/>
      <c r="B290" s="83"/>
      <c r="C290" s="237"/>
      <c r="D290" s="163"/>
      <c r="E290" s="69"/>
      <c r="F290" s="70"/>
      <c r="G290" s="144"/>
      <c r="H290" s="58"/>
      <c r="I290" s="68"/>
    </row>
    <row r="291" spans="1:9">
      <c r="A291" s="99"/>
      <c r="B291" s="83" t="s">
        <v>225</v>
      </c>
      <c r="C291" s="76" t="s">
        <v>226</v>
      </c>
      <c r="D291" s="218"/>
      <c r="E291" s="69"/>
      <c r="F291" s="69"/>
      <c r="G291" s="71"/>
      <c r="H291" s="58"/>
      <c r="I291" s="59"/>
    </row>
    <row r="292" spans="1:9">
      <c r="A292" s="99">
        <v>38</v>
      </c>
      <c r="B292" s="83" t="s">
        <v>227</v>
      </c>
      <c r="C292" s="241" t="s">
        <v>228</v>
      </c>
      <c r="D292" s="218"/>
      <c r="E292" s="69" t="s">
        <v>222</v>
      </c>
      <c r="F292" s="70">
        <f>4+18</f>
        <v>22</v>
      </c>
      <c r="G292" s="141"/>
      <c r="H292" s="58"/>
      <c r="I292" s="68">
        <f>G292*F292</f>
        <v>0</v>
      </c>
    </row>
    <row r="293" spans="1:9">
      <c r="A293" s="99"/>
      <c r="B293" s="83"/>
      <c r="C293" s="51"/>
      <c r="D293" s="367"/>
      <c r="E293" s="48"/>
      <c r="F293" s="48"/>
      <c r="G293" s="47"/>
      <c r="H293" s="28"/>
      <c r="I293" s="68"/>
    </row>
    <row r="294" spans="1:9">
      <c r="A294" s="99"/>
      <c r="B294" s="83" t="s">
        <v>472</v>
      </c>
      <c r="C294" s="76" t="s">
        <v>471</v>
      </c>
      <c r="D294" s="150"/>
      <c r="E294" s="69"/>
      <c r="F294" s="70"/>
      <c r="G294" s="149"/>
      <c r="H294" s="145"/>
      <c r="I294" s="68"/>
    </row>
    <row r="295" spans="1:9">
      <c r="A295" s="99">
        <v>39</v>
      </c>
      <c r="B295" s="83" t="s">
        <v>473</v>
      </c>
      <c r="C295" s="241" t="s">
        <v>474</v>
      </c>
      <c r="D295" s="151"/>
      <c r="E295" s="69" t="s">
        <v>222</v>
      </c>
      <c r="F295" s="70">
        <f>2+2</f>
        <v>4</v>
      </c>
      <c r="G295" s="141"/>
      <c r="H295" s="145"/>
      <c r="I295" s="68">
        <f t="shared" ref="I295" si="5">G295*F295</f>
        <v>0</v>
      </c>
    </row>
    <row r="296" spans="1:9">
      <c r="A296" s="99"/>
      <c r="B296" s="83"/>
      <c r="C296" s="241"/>
      <c r="D296" s="150"/>
      <c r="E296" s="69"/>
      <c r="F296" s="70"/>
      <c r="G296" s="149"/>
      <c r="H296" s="145"/>
      <c r="I296" s="68"/>
    </row>
    <row r="297" spans="1:9">
      <c r="A297" s="99"/>
      <c r="B297" s="83" t="s">
        <v>229</v>
      </c>
      <c r="C297" s="76" t="s">
        <v>230</v>
      </c>
      <c r="D297" s="218"/>
      <c r="E297" s="69"/>
      <c r="F297" s="69"/>
      <c r="G297" s="71"/>
      <c r="H297" s="58"/>
      <c r="I297" s="59"/>
    </row>
    <row r="298" spans="1:9">
      <c r="A298" s="99">
        <v>40</v>
      </c>
      <c r="B298" s="83" t="s">
        <v>231</v>
      </c>
      <c r="C298" s="241" t="s">
        <v>232</v>
      </c>
      <c r="D298" s="163"/>
      <c r="E298" s="69" t="s">
        <v>222</v>
      </c>
      <c r="F298" s="70">
        <f>6+26</f>
        <v>32</v>
      </c>
      <c r="G298" s="141"/>
      <c r="H298" s="58"/>
      <c r="I298" s="68">
        <f>G298*F298</f>
        <v>0</v>
      </c>
    </row>
    <row r="299" spans="1:9">
      <c r="A299" s="99"/>
      <c r="B299" s="83"/>
      <c r="C299" s="76"/>
      <c r="D299" s="218"/>
      <c r="E299" s="69"/>
      <c r="F299" s="69"/>
      <c r="G299" s="71"/>
      <c r="H299" s="58"/>
      <c r="I299" s="59"/>
    </row>
    <row r="300" spans="1:9">
      <c r="A300" s="99"/>
      <c r="B300" s="83" t="s">
        <v>244</v>
      </c>
      <c r="C300" s="53"/>
      <c r="D300" s="368"/>
      <c r="E300" s="48"/>
      <c r="F300" s="48"/>
      <c r="G300" s="47"/>
      <c r="H300" s="28"/>
      <c r="I300" s="26"/>
    </row>
    <row r="301" spans="1:9">
      <c r="A301" s="99"/>
      <c r="B301" s="83" t="s">
        <v>71</v>
      </c>
      <c r="C301" s="326" t="s">
        <v>234</v>
      </c>
      <c r="D301" s="368"/>
      <c r="E301" s="48"/>
      <c r="F301" s="48"/>
      <c r="G301" s="47"/>
      <c r="H301" s="28"/>
      <c r="I301" s="26"/>
    </row>
    <row r="302" spans="1:9">
      <c r="A302" s="99"/>
      <c r="B302" s="83" t="s">
        <v>235</v>
      </c>
      <c r="C302" s="237" t="s">
        <v>236</v>
      </c>
      <c r="D302" s="369"/>
      <c r="E302" s="69"/>
      <c r="F302" s="69"/>
      <c r="G302" s="71"/>
      <c r="H302" s="58"/>
      <c r="I302" s="59"/>
    </row>
    <row r="303" spans="1:9">
      <c r="A303" s="99">
        <v>41</v>
      </c>
      <c r="B303" s="241" t="s">
        <v>237</v>
      </c>
      <c r="C303" s="327" t="s">
        <v>692</v>
      </c>
      <c r="D303" s="355"/>
      <c r="E303" s="217" t="s">
        <v>222</v>
      </c>
      <c r="F303" s="70">
        <f>105+570</f>
        <v>675</v>
      </c>
      <c r="G303" s="141"/>
      <c r="H303" s="58"/>
      <c r="I303" s="68">
        <f>G303*F303</f>
        <v>0</v>
      </c>
    </row>
    <row r="304" spans="1:9">
      <c r="A304" s="99"/>
      <c r="B304" s="241"/>
      <c r="C304" s="327" t="s">
        <v>693</v>
      </c>
      <c r="D304" s="370"/>
      <c r="E304" s="48"/>
      <c r="F304" s="70"/>
      <c r="G304" s="149"/>
      <c r="H304" s="58"/>
      <c r="I304" s="68"/>
    </row>
    <row r="305" spans="1:9">
      <c r="A305" s="99">
        <v>42</v>
      </c>
      <c r="B305" s="241" t="s">
        <v>535</v>
      </c>
      <c r="C305" s="327" t="s">
        <v>536</v>
      </c>
      <c r="D305" s="370"/>
      <c r="E305" s="48" t="s">
        <v>222</v>
      </c>
      <c r="F305" s="70">
        <f>2+4</f>
        <v>6</v>
      </c>
      <c r="G305" s="141"/>
      <c r="H305" s="58"/>
      <c r="I305" s="68">
        <f>G305*F305</f>
        <v>0</v>
      </c>
    </row>
    <row r="306" spans="1:9">
      <c r="A306" s="99"/>
      <c r="B306" s="241"/>
      <c r="C306" s="327"/>
      <c r="D306" s="370"/>
      <c r="E306" s="48"/>
      <c r="F306" s="70"/>
      <c r="G306" s="149"/>
      <c r="H306" s="58"/>
      <c r="I306" s="68"/>
    </row>
    <row r="307" spans="1:9">
      <c r="A307" s="99"/>
      <c r="B307" s="83" t="s">
        <v>243</v>
      </c>
      <c r="C307" s="326"/>
      <c r="D307" s="368"/>
      <c r="E307" s="48"/>
      <c r="F307" s="48"/>
      <c r="G307" s="47"/>
      <c r="H307" s="28"/>
      <c r="I307" s="26"/>
    </row>
    <row r="308" spans="1:9">
      <c r="A308" s="99"/>
      <c r="B308" s="83" t="s">
        <v>239</v>
      </c>
      <c r="C308" s="326" t="s">
        <v>240</v>
      </c>
      <c r="D308" s="368"/>
      <c r="E308" s="48"/>
      <c r="F308" s="48"/>
      <c r="G308" s="47"/>
      <c r="H308" s="28"/>
      <c r="I308" s="26"/>
    </row>
    <row r="309" spans="1:9">
      <c r="A309" s="99"/>
      <c r="B309" s="83" t="s">
        <v>241</v>
      </c>
      <c r="C309" s="241" t="s">
        <v>242</v>
      </c>
      <c r="D309" s="218"/>
      <c r="E309" s="69"/>
      <c r="F309" s="69"/>
      <c r="G309" s="71"/>
      <c r="H309" s="58"/>
      <c r="I309" s="59"/>
    </row>
    <row r="310" spans="1:9">
      <c r="A310" s="99">
        <v>43</v>
      </c>
      <c r="B310" s="83" t="s">
        <v>533</v>
      </c>
      <c r="C310" s="241" t="s">
        <v>544</v>
      </c>
      <c r="D310" s="91"/>
      <c r="E310" s="223" t="s">
        <v>143</v>
      </c>
      <c r="F310" s="70">
        <f>280+1500</f>
        <v>1780</v>
      </c>
      <c r="G310" s="141"/>
      <c r="H310" s="58"/>
      <c r="I310" s="68">
        <f>G310*F310</f>
        <v>0</v>
      </c>
    </row>
    <row r="311" spans="1:9">
      <c r="A311" s="99">
        <v>44</v>
      </c>
      <c r="B311" s="83" t="s">
        <v>534</v>
      </c>
      <c r="C311" s="241" t="s">
        <v>543</v>
      </c>
      <c r="D311" s="91"/>
      <c r="E311" s="223" t="s">
        <v>143</v>
      </c>
      <c r="F311" s="70">
        <f>F310</f>
        <v>1780</v>
      </c>
      <c r="G311" s="141"/>
      <c r="H311" s="28"/>
      <c r="I311" s="68">
        <f>G311*F311</f>
        <v>0</v>
      </c>
    </row>
    <row r="312" spans="1:9">
      <c r="A312" s="99"/>
      <c r="B312" s="51"/>
      <c r="C312" s="327"/>
      <c r="D312" s="370"/>
      <c r="E312" s="48"/>
      <c r="F312" s="70"/>
      <c r="G312" s="141"/>
      <c r="H312" s="58"/>
      <c r="I312" s="68"/>
    </row>
    <row r="313" spans="1:9">
      <c r="A313" s="99"/>
      <c r="B313" s="83" t="s">
        <v>225</v>
      </c>
      <c r="C313" s="76" t="s">
        <v>709</v>
      </c>
      <c r="D313" s="218"/>
      <c r="E313" s="69"/>
      <c r="F313" s="69"/>
      <c r="G313" s="71"/>
      <c r="H313" s="58"/>
      <c r="I313" s="68"/>
    </row>
    <row r="314" spans="1:9" ht="15" customHeight="1">
      <c r="A314" s="99">
        <v>45</v>
      </c>
      <c r="B314" s="83" t="s">
        <v>227</v>
      </c>
      <c r="C314" s="241" t="s">
        <v>710</v>
      </c>
      <c r="D314" s="218"/>
      <c r="E314" s="69" t="s">
        <v>222</v>
      </c>
      <c r="F314" s="70">
        <v>4</v>
      </c>
      <c r="G314" s="141"/>
      <c r="H314" s="58"/>
      <c r="I314" s="68">
        <f t="shared" ref="I314:I321" si="6">G314*F314</f>
        <v>0</v>
      </c>
    </row>
    <row r="315" spans="1:9" ht="15" customHeight="1">
      <c r="A315" s="99"/>
      <c r="B315" s="29"/>
      <c r="C315" s="241"/>
      <c r="D315" s="91"/>
      <c r="E315" s="223"/>
      <c r="F315" s="70"/>
      <c r="G315" s="141"/>
      <c r="H315" s="28"/>
      <c r="I315" s="68"/>
    </row>
    <row r="316" spans="1:9" ht="15" customHeight="1">
      <c r="A316" s="157">
        <v>46</v>
      </c>
      <c r="B316" s="51" t="s">
        <v>726</v>
      </c>
      <c r="C316" s="327" t="s">
        <v>711</v>
      </c>
      <c r="D316" s="370"/>
      <c r="E316" s="48" t="s">
        <v>222</v>
      </c>
      <c r="F316" s="70">
        <v>14</v>
      </c>
      <c r="G316" s="144"/>
      <c r="H316" s="58"/>
      <c r="I316" s="68">
        <f t="shared" si="6"/>
        <v>0</v>
      </c>
    </row>
    <row r="317" spans="1:9" ht="15" customHeight="1">
      <c r="A317" s="157"/>
      <c r="B317" s="51"/>
      <c r="C317" s="327"/>
      <c r="D317" s="370"/>
      <c r="E317" s="48"/>
      <c r="F317" s="70"/>
      <c r="G317" s="149"/>
      <c r="H317" s="58"/>
      <c r="I317" s="68"/>
    </row>
    <row r="318" spans="1:9">
      <c r="A318" s="157">
        <v>47</v>
      </c>
      <c r="B318" s="29" t="s">
        <v>727</v>
      </c>
      <c r="C318" s="241" t="s">
        <v>712</v>
      </c>
      <c r="D318" s="368"/>
      <c r="E318" s="48" t="s">
        <v>222</v>
      </c>
      <c r="F318" s="70">
        <v>6</v>
      </c>
      <c r="G318" s="144"/>
      <c r="H318" s="28"/>
      <c r="I318" s="68">
        <f t="shared" si="6"/>
        <v>0</v>
      </c>
    </row>
    <row r="319" spans="1:9">
      <c r="A319" s="157"/>
      <c r="B319" s="29"/>
      <c r="C319" s="76"/>
      <c r="D319" s="368"/>
      <c r="E319" s="48"/>
      <c r="F319" s="48"/>
      <c r="G319" s="47"/>
      <c r="H319" s="28"/>
      <c r="I319" s="68"/>
    </row>
    <row r="320" spans="1:9">
      <c r="A320" s="157"/>
      <c r="B320" s="29" t="s">
        <v>728</v>
      </c>
      <c r="C320" s="241" t="s">
        <v>713</v>
      </c>
      <c r="D320" s="218"/>
      <c r="E320" s="69"/>
      <c r="F320" s="69"/>
      <c r="G320" s="71"/>
      <c r="H320" s="58"/>
      <c r="I320" s="68"/>
    </row>
    <row r="321" spans="1:9">
      <c r="A321" s="157">
        <v>48</v>
      </c>
      <c r="B321" s="29" t="s">
        <v>729</v>
      </c>
      <c r="C321" s="241" t="s">
        <v>714</v>
      </c>
      <c r="D321" s="91"/>
      <c r="E321" s="223" t="s">
        <v>222</v>
      </c>
      <c r="F321" s="70">
        <v>2</v>
      </c>
      <c r="G321" s="141"/>
      <c r="H321" s="58"/>
      <c r="I321" s="68">
        <f t="shared" si="6"/>
        <v>0</v>
      </c>
    </row>
    <row r="322" spans="1:9">
      <c r="A322" s="99"/>
      <c r="B322" s="29"/>
      <c r="C322" s="241"/>
      <c r="D322" s="91"/>
      <c r="E322" s="223"/>
      <c r="F322" s="70"/>
      <c r="G322" s="141"/>
      <c r="H322" s="28"/>
      <c r="I322" s="68"/>
    </row>
    <row r="323" spans="1:9">
      <c r="A323" s="33"/>
      <c r="B323" s="339"/>
      <c r="C323" s="309" t="str">
        <f>+C267</f>
        <v xml:space="preserve">ESTA RELACION COMPRENDE 78 CONCEPTOS </v>
      </c>
      <c r="D323" s="357"/>
      <c r="E323" s="34"/>
      <c r="F323" s="35"/>
      <c r="G323" s="35"/>
      <c r="H323" s="123" t="s">
        <v>32</v>
      </c>
      <c r="I323" s="36">
        <f>SUM(I289:I322)</f>
        <v>0</v>
      </c>
    </row>
    <row r="324" spans="1:9">
      <c r="A324" s="37"/>
      <c r="B324" s="340"/>
      <c r="C324" s="310"/>
      <c r="D324" s="313"/>
      <c r="E324" s="30"/>
      <c r="F324" s="32"/>
      <c r="G324" s="32"/>
      <c r="H324" s="124" t="s">
        <v>33</v>
      </c>
      <c r="I324" s="36">
        <f>I323+I268</f>
        <v>0</v>
      </c>
    </row>
    <row r="325" spans="1:9">
      <c r="A325" s="38"/>
      <c r="B325" s="313"/>
      <c r="C325" s="311"/>
      <c r="D325" s="313"/>
      <c r="E325" s="39"/>
      <c r="F325" s="32"/>
      <c r="G325" s="32"/>
      <c r="H325" s="124"/>
      <c r="I325" s="40"/>
    </row>
    <row r="326" spans="1:9">
      <c r="A326" s="38"/>
      <c r="B326" s="313"/>
      <c r="C326" s="312" t="s">
        <v>34</v>
      </c>
      <c r="D326" s="313"/>
      <c r="E326" s="39"/>
      <c r="F326" s="32"/>
      <c r="G326" s="32"/>
      <c r="H326" s="124"/>
      <c r="I326" s="40"/>
    </row>
    <row r="327" spans="1:9">
      <c r="A327" s="38"/>
      <c r="B327" s="313"/>
      <c r="C327" s="313"/>
      <c r="D327" s="313"/>
      <c r="E327" s="39"/>
      <c r="F327" s="32"/>
      <c r="G327" s="32"/>
      <c r="H327" s="31"/>
      <c r="I327" s="40"/>
    </row>
    <row r="328" spans="1:9">
      <c r="A328" s="38"/>
      <c r="B328" s="313"/>
      <c r="C328" s="311"/>
      <c r="D328" s="313"/>
      <c r="E328" s="39"/>
      <c r="F328" s="32"/>
      <c r="G328" s="32"/>
      <c r="H328" s="31"/>
      <c r="I328" s="40"/>
    </row>
    <row r="329" spans="1:9">
      <c r="A329" s="38"/>
      <c r="B329" s="313"/>
      <c r="C329" s="312" t="s">
        <v>35</v>
      </c>
      <c r="D329" s="312" t="s">
        <v>36</v>
      </c>
      <c r="E329" s="39"/>
      <c r="F329" s="32"/>
      <c r="G329" s="32"/>
      <c r="H329" s="31"/>
      <c r="I329" s="40"/>
    </row>
    <row r="330" spans="1:9" ht="15.75" thickBot="1">
      <c r="A330" s="41"/>
      <c r="B330" s="341"/>
      <c r="C330" s="314"/>
      <c r="D330" s="314"/>
      <c r="E330" s="42"/>
      <c r="F330" s="43"/>
      <c r="G330" s="43"/>
      <c r="H330" s="44"/>
      <c r="I330" s="45"/>
    </row>
    <row r="331" spans="1:9" ht="15.75" thickTop="1">
      <c r="A331" s="257"/>
      <c r="B331" s="328"/>
      <c r="C331" s="328"/>
      <c r="D331" s="328"/>
      <c r="E331" s="258"/>
      <c r="F331" s="258"/>
      <c r="G331" s="258"/>
      <c r="H331" s="258"/>
      <c r="I331" s="259"/>
    </row>
    <row r="332" spans="1:9" ht="21" thickBot="1">
      <c r="A332" s="260"/>
      <c r="B332" s="261"/>
      <c r="C332" s="405"/>
      <c r="D332" s="405"/>
      <c r="E332" s="405"/>
      <c r="F332" s="405"/>
      <c r="G332" s="405"/>
      <c r="H332" s="405"/>
      <c r="I332" s="262"/>
    </row>
    <row r="333" spans="1:9" ht="15.75" customHeight="1" thickTop="1">
      <c r="A333" s="4"/>
      <c r="B333" s="5"/>
      <c r="C333" s="299"/>
      <c r="D333" s="406" t="str">
        <f>D277</f>
        <v>CONSTRUCCIÓN CON SECCIÓN DE 9.0 M DE LA CARRETERA: MEXICALI – LAGUNA CHAPALA, TRAMO: PUERTECITOS – LAGUNA CHAPALA, DEL KM. 146+000 AL KM. 159+000, INCLUYE: TERRACERIAS, OBRAS DE DRENAJE, UN PUENTE KM 158+120, PAVIMENTO DE CONCRETO ASFALTICO, SEÑALAMIENTO Y OBRAS COMPLEMENTARIAS, EN EL MUNICIPIO DE ENSENADA, ESTADO DE BAJA CALIFORNIA.</v>
      </c>
      <c r="E333" s="407"/>
      <c r="F333" s="407"/>
      <c r="G333" s="408"/>
      <c r="H333" s="415" t="str">
        <f>$H$2</f>
        <v xml:space="preserve">RELACION DE CONCEPTOS DE TRABAJO  Y CANTIDADES DE OBRA PARA EXPRESION DE PRECIOS UNITARIOS Y MONTO TOTAL DE LA PROPOSICION                                       (FORMA E-7) </v>
      </c>
      <c r="I333" s="6" t="s">
        <v>0</v>
      </c>
    </row>
    <row r="334" spans="1:9">
      <c r="A334" s="7"/>
      <c r="B334" s="8"/>
      <c r="C334" s="300" t="s">
        <v>1</v>
      </c>
      <c r="D334" s="409"/>
      <c r="E334" s="410"/>
      <c r="F334" s="410"/>
      <c r="G334" s="411"/>
      <c r="H334" s="416"/>
      <c r="I334" s="9" t="s">
        <v>2</v>
      </c>
    </row>
    <row r="335" spans="1:9">
      <c r="A335" s="7"/>
      <c r="B335" s="8"/>
      <c r="C335" s="301" t="s">
        <v>3</v>
      </c>
      <c r="D335" s="409"/>
      <c r="E335" s="410"/>
      <c r="F335" s="410"/>
      <c r="G335" s="411"/>
      <c r="H335" s="416"/>
      <c r="I335" s="9"/>
    </row>
    <row r="336" spans="1:9" ht="15" customHeight="1">
      <c r="A336" s="7"/>
      <c r="B336" s="8"/>
      <c r="C336" s="302" t="s">
        <v>4</v>
      </c>
      <c r="D336" s="409"/>
      <c r="E336" s="410"/>
      <c r="F336" s="410"/>
      <c r="G336" s="411"/>
      <c r="H336" s="416"/>
      <c r="I336" s="418" t="str">
        <f>I280</f>
        <v>LO-009000999-N230-2013</v>
      </c>
    </row>
    <row r="337" spans="1:9">
      <c r="A337" s="7"/>
      <c r="B337" s="8"/>
      <c r="C337" s="302" t="s">
        <v>5</v>
      </c>
      <c r="D337" s="409"/>
      <c r="E337" s="410"/>
      <c r="F337" s="410"/>
      <c r="G337" s="411"/>
      <c r="H337" s="416"/>
      <c r="I337" s="418"/>
    </row>
    <row r="338" spans="1:9" ht="15.75" thickBot="1">
      <c r="A338" s="10"/>
      <c r="B338" s="11"/>
      <c r="C338" s="303"/>
      <c r="D338" s="412"/>
      <c r="E338" s="413"/>
      <c r="F338" s="413"/>
      <c r="G338" s="414"/>
      <c r="H338" s="417"/>
      <c r="I338" s="12"/>
    </row>
    <row r="339" spans="1:9" ht="15.75" thickTop="1">
      <c r="A339" s="13"/>
      <c r="B339" s="386" t="s">
        <v>8</v>
      </c>
      <c r="C339" s="389" t="s">
        <v>9</v>
      </c>
      <c r="D339" s="390"/>
      <c r="E339" s="395" t="s">
        <v>10</v>
      </c>
      <c r="F339" s="398" t="s">
        <v>11</v>
      </c>
      <c r="G339" s="401" t="s">
        <v>6</v>
      </c>
      <c r="H339" s="402"/>
      <c r="I339" s="379" t="s">
        <v>14</v>
      </c>
    </row>
    <row r="340" spans="1:9">
      <c r="A340" s="14" t="s">
        <v>7</v>
      </c>
      <c r="B340" s="387"/>
      <c r="C340" s="391"/>
      <c r="D340" s="392"/>
      <c r="E340" s="396"/>
      <c r="F340" s="399"/>
      <c r="G340" s="403"/>
      <c r="H340" s="404"/>
      <c r="I340" s="380"/>
    </row>
    <row r="341" spans="1:9">
      <c r="A341" s="16"/>
      <c r="B341" s="387"/>
      <c r="C341" s="391"/>
      <c r="D341" s="392"/>
      <c r="E341" s="396"/>
      <c r="F341" s="399"/>
      <c r="G341" s="17" t="s">
        <v>12</v>
      </c>
      <c r="H341" s="15" t="s">
        <v>13</v>
      </c>
      <c r="I341" s="380"/>
    </row>
    <row r="342" spans="1:9">
      <c r="A342" s="18"/>
      <c r="B342" s="388"/>
      <c r="C342" s="393"/>
      <c r="D342" s="394"/>
      <c r="E342" s="397"/>
      <c r="F342" s="400"/>
      <c r="G342" s="20" t="s">
        <v>15</v>
      </c>
      <c r="H342" s="19" t="s">
        <v>16</v>
      </c>
      <c r="I342" s="381"/>
    </row>
    <row r="343" spans="1:9">
      <c r="A343" s="87"/>
      <c r="B343" s="348" t="s">
        <v>475</v>
      </c>
      <c r="C343" s="294" t="s">
        <v>476</v>
      </c>
      <c r="D343" s="360"/>
      <c r="E343" s="160"/>
      <c r="F343" s="77"/>
      <c r="G343" s="161"/>
      <c r="H343" s="58"/>
      <c r="I343" s="162"/>
    </row>
    <row r="344" spans="1:9">
      <c r="A344" s="87"/>
      <c r="B344" s="349" t="s">
        <v>477</v>
      </c>
      <c r="C344" s="431" t="s">
        <v>701</v>
      </c>
      <c r="D344" s="432"/>
      <c r="E344" s="160"/>
      <c r="F344" s="77"/>
      <c r="G344" s="161"/>
      <c r="H344" s="58"/>
      <c r="I344" s="162"/>
    </row>
    <row r="345" spans="1:9">
      <c r="A345" s="87"/>
      <c r="B345" s="225"/>
      <c r="C345" s="433"/>
      <c r="D345" s="434"/>
      <c r="E345" s="160"/>
      <c r="F345" s="77"/>
      <c r="G345" s="161"/>
      <c r="H345" s="58"/>
      <c r="I345" s="162"/>
    </row>
    <row r="346" spans="1:9">
      <c r="A346" s="87"/>
      <c r="B346" s="349" t="s">
        <v>478</v>
      </c>
      <c r="C346" s="159" t="s">
        <v>479</v>
      </c>
      <c r="D346" s="360"/>
      <c r="E346" s="160"/>
      <c r="F346" s="77"/>
      <c r="G346" s="161"/>
      <c r="H346" s="58"/>
      <c r="I346" s="162"/>
    </row>
    <row r="347" spans="1:9">
      <c r="A347" s="87"/>
      <c r="B347" s="349" t="s">
        <v>480</v>
      </c>
      <c r="C347" s="294" t="s">
        <v>481</v>
      </c>
      <c r="D347" s="360"/>
      <c r="E347" s="160"/>
      <c r="F347" s="77"/>
      <c r="G347" s="161"/>
      <c r="H347" s="58"/>
      <c r="I347" s="162"/>
    </row>
    <row r="348" spans="1:9">
      <c r="A348" s="157">
        <v>49</v>
      </c>
      <c r="B348" s="158" t="s">
        <v>482</v>
      </c>
      <c r="C348" s="159" t="s">
        <v>483</v>
      </c>
      <c r="D348" s="163"/>
      <c r="E348" s="101" t="s">
        <v>222</v>
      </c>
      <c r="F348" s="77">
        <f>2+6</f>
        <v>8</v>
      </c>
      <c r="G348" s="141"/>
      <c r="H348" s="128"/>
      <c r="I348" s="164">
        <f>G348*F348</f>
        <v>0</v>
      </c>
    </row>
    <row r="349" spans="1:9">
      <c r="A349" s="157">
        <v>50</v>
      </c>
      <c r="B349" s="158" t="s">
        <v>484</v>
      </c>
      <c r="C349" s="159" t="s">
        <v>485</v>
      </c>
      <c r="D349" s="163"/>
      <c r="E349" s="101" t="s">
        <v>222</v>
      </c>
      <c r="F349" s="77">
        <f>2+6</f>
        <v>8</v>
      </c>
      <c r="G349" s="141"/>
      <c r="H349" s="128"/>
      <c r="I349" s="164">
        <f>G349*F349</f>
        <v>0</v>
      </c>
    </row>
    <row r="350" spans="1:9">
      <c r="A350" s="157">
        <v>51</v>
      </c>
      <c r="B350" s="158" t="s">
        <v>501</v>
      </c>
      <c r="C350" s="159" t="s">
        <v>502</v>
      </c>
      <c r="D350" s="163"/>
      <c r="E350" s="101" t="s">
        <v>222</v>
      </c>
      <c r="F350" s="127">
        <f>2+10</f>
        <v>12</v>
      </c>
      <c r="G350" s="141"/>
      <c r="H350" s="128"/>
      <c r="I350" s="164">
        <f>G350*F350</f>
        <v>0</v>
      </c>
    </row>
    <row r="351" spans="1:9">
      <c r="A351" s="87"/>
      <c r="B351" s="350"/>
      <c r="C351" s="329"/>
      <c r="D351" s="360"/>
      <c r="E351" s="160"/>
      <c r="F351" s="127"/>
      <c r="G351" s="141"/>
      <c r="H351" s="58"/>
      <c r="I351" s="162"/>
    </row>
    <row r="352" spans="1:9">
      <c r="A352" s="87"/>
      <c r="B352" s="349" t="s">
        <v>486</v>
      </c>
      <c r="C352" s="294" t="s">
        <v>487</v>
      </c>
      <c r="D352" s="360"/>
      <c r="E352" s="160"/>
      <c r="F352" s="127"/>
      <c r="G352" s="141"/>
      <c r="H352" s="58"/>
      <c r="I352" s="162"/>
    </row>
    <row r="353" spans="1:9">
      <c r="A353" s="157">
        <v>52</v>
      </c>
      <c r="B353" s="158" t="s">
        <v>488</v>
      </c>
      <c r="C353" s="159" t="s">
        <v>489</v>
      </c>
      <c r="D353" s="163"/>
      <c r="E353" s="101" t="s">
        <v>222</v>
      </c>
      <c r="F353" s="77">
        <f>2+8</f>
        <v>10</v>
      </c>
      <c r="G353" s="141"/>
      <c r="H353" s="128"/>
      <c r="I353" s="164">
        <f>G353*F353</f>
        <v>0</v>
      </c>
    </row>
    <row r="354" spans="1:9">
      <c r="A354" s="87"/>
      <c r="B354" s="350"/>
      <c r="C354" s="329"/>
      <c r="D354" s="360"/>
      <c r="E354" s="160"/>
      <c r="F354" s="127"/>
      <c r="G354" s="141"/>
      <c r="H354" s="58"/>
      <c r="I354" s="162"/>
    </row>
    <row r="355" spans="1:9">
      <c r="A355" s="87"/>
      <c r="B355" s="349" t="s">
        <v>490</v>
      </c>
      <c r="C355" s="294" t="s">
        <v>702</v>
      </c>
      <c r="D355" s="360"/>
      <c r="E355" s="160"/>
      <c r="F355" s="127"/>
      <c r="G355" s="141"/>
      <c r="H355" s="58"/>
      <c r="I355" s="162"/>
    </row>
    <row r="356" spans="1:9">
      <c r="A356" s="157">
        <v>53</v>
      </c>
      <c r="B356" s="158" t="s">
        <v>492</v>
      </c>
      <c r="C356" s="159" t="s">
        <v>493</v>
      </c>
      <c r="D356" s="163"/>
      <c r="E356" s="101" t="s">
        <v>222</v>
      </c>
      <c r="F356" s="77">
        <f>2+4</f>
        <v>6</v>
      </c>
      <c r="G356" s="141"/>
      <c r="H356" s="128"/>
      <c r="I356" s="164">
        <f>G356*F356</f>
        <v>0</v>
      </c>
    </row>
    <row r="357" spans="1:9">
      <c r="A357" s="87"/>
      <c r="B357" s="225"/>
      <c r="C357" s="330"/>
      <c r="D357" s="371"/>
      <c r="E357" s="165"/>
      <c r="F357" s="77"/>
      <c r="G357" s="141"/>
      <c r="H357" s="58"/>
      <c r="I357" s="162"/>
    </row>
    <row r="358" spans="1:9">
      <c r="A358" s="87"/>
      <c r="B358" s="349" t="s">
        <v>494</v>
      </c>
      <c r="C358" s="295" t="s">
        <v>703</v>
      </c>
      <c r="D358" s="371"/>
      <c r="E358" s="165"/>
      <c r="F358" s="77"/>
      <c r="G358" s="141"/>
      <c r="H358" s="58"/>
      <c r="I358" s="162"/>
    </row>
    <row r="359" spans="1:9" ht="15" customHeight="1">
      <c r="A359" s="157">
        <v>54</v>
      </c>
      <c r="B359" s="158" t="s">
        <v>496</v>
      </c>
      <c r="C359" s="431" t="s">
        <v>497</v>
      </c>
      <c r="D359" s="432"/>
      <c r="E359" s="101" t="s">
        <v>222</v>
      </c>
      <c r="F359" s="77">
        <f>20+50</f>
        <v>70</v>
      </c>
      <c r="G359" s="141"/>
      <c r="H359" s="128"/>
      <c r="I359" s="164">
        <f>G359*F359</f>
        <v>0</v>
      </c>
    </row>
    <row r="360" spans="1:9">
      <c r="A360" s="87"/>
      <c r="B360" s="225"/>
      <c r="C360" s="433"/>
      <c r="D360" s="434"/>
      <c r="E360" s="165"/>
      <c r="F360" s="77"/>
      <c r="G360" s="141"/>
      <c r="H360" s="58"/>
      <c r="I360" s="162"/>
    </row>
    <row r="361" spans="1:9">
      <c r="A361" s="87"/>
      <c r="B361" s="349" t="s">
        <v>498</v>
      </c>
      <c r="C361" s="295" t="s">
        <v>521</v>
      </c>
      <c r="D361" s="371"/>
      <c r="E361" s="165"/>
      <c r="F361" s="77"/>
      <c r="G361" s="141"/>
      <c r="H361" s="58"/>
      <c r="I361" s="162"/>
    </row>
    <row r="362" spans="1:9">
      <c r="A362" s="157">
        <v>55</v>
      </c>
      <c r="B362" s="158" t="s">
        <v>499</v>
      </c>
      <c r="C362" s="159" t="s">
        <v>500</v>
      </c>
      <c r="D362" s="163"/>
      <c r="E362" s="101" t="s">
        <v>222</v>
      </c>
      <c r="F362" s="77">
        <f>80+300</f>
        <v>380</v>
      </c>
      <c r="G362" s="141"/>
      <c r="H362" s="128"/>
      <c r="I362" s="164">
        <f>G362*F362</f>
        <v>0</v>
      </c>
    </row>
    <row r="363" spans="1:9">
      <c r="A363" s="157"/>
      <c r="B363" s="158"/>
      <c r="C363" s="159"/>
      <c r="D363" s="218"/>
      <c r="E363" s="101"/>
      <c r="F363" s="77"/>
      <c r="G363" s="141"/>
      <c r="H363" s="128"/>
      <c r="I363" s="219"/>
    </row>
    <row r="364" spans="1:9">
      <c r="A364" s="157">
        <v>56</v>
      </c>
      <c r="B364" s="83"/>
      <c r="C364" s="427" t="s">
        <v>532</v>
      </c>
      <c r="D364" s="428"/>
      <c r="E364" s="236" t="s">
        <v>222</v>
      </c>
      <c r="F364" s="77">
        <f>70+400</f>
        <v>470</v>
      </c>
      <c r="G364" s="141"/>
      <c r="H364" s="228"/>
      <c r="I364" s="164">
        <f>G364*F364</f>
        <v>0</v>
      </c>
    </row>
    <row r="365" spans="1:9">
      <c r="A365" s="157"/>
      <c r="B365" s="158"/>
      <c r="C365" s="159"/>
      <c r="D365" s="218"/>
      <c r="E365" s="101"/>
      <c r="F365" s="77"/>
      <c r="G365" s="141"/>
      <c r="H365" s="128"/>
      <c r="I365" s="219"/>
    </row>
    <row r="366" spans="1:9">
      <c r="A366" s="152"/>
      <c r="B366" s="348" t="s">
        <v>525</v>
      </c>
      <c r="C366" s="331" t="s">
        <v>526</v>
      </c>
      <c r="D366" s="218"/>
      <c r="E366" s="101"/>
      <c r="F366" s="77"/>
      <c r="G366" s="141"/>
      <c r="H366" s="128"/>
      <c r="I366" s="219"/>
    </row>
    <row r="367" spans="1:9">
      <c r="A367" s="157"/>
      <c r="B367" s="158" t="s">
        <v>527</v>
      </c>
      <c r="C367" s="159" t="s">
        <v>528</v>
      </c>
      <c r="D367" s="163"/>
      <c r="E367" s="101"/>
      <c r="F367" s="77"/>
      <c r="G367" s="141"/>
      <c r="H367" s="128"/>
      <c r="I367" s="164"/>
    </row>
    <row r="368" spans="1:9" ht="15" customHeight="1">
      <c r="A368" s="157">
        <v>57</v>
      </c>
      <c r="B368" s="158" t="s">
        <v>530</v>
      </c>
      <c r="C368" s="453" t="s">
        <v>529</v>
      </c>
      <c r="D368" s="454"/>
      <c r="E368" s="101" t="s">
        <v>143</v>
      </c>
      <c r="F368" s="77">
        <f>4000+22000</f>
        <v>26000</v>
      </c>
      <c r="G368" s="141"/>
      <c r="H368" s="128"/>
      <c r="I368" s="164">
        <f>G368*F368</f>
        <v>0</v>
      </c>
    </row>
    <row r="369" spans="1:9">
      <c r="A369" s="99"/>
      <c r="B369" s="220"/>
      <c r="C369" s="292"/>
      <c r="D369" s="293"/>
      <c r="E369" s="291"/>
      <c r="F369" s="222"/>
      <c r="G369" s="141"/>
      <c r="H369" s="58"/>
      <c r="I369" s="164"/>
    </row>
    <row r="370" spans="1:9">
      <c r="A370" s="157"/>
      <c r="B370" s="158"/>
      <c r="C370" s="85"/>
      <c r="D370" s="91"/>
      <c r="E370" s="73"/>
      <c r="F370" s="127"/>
      <c r="G370" s="141"/>
      <c r="H370" s="128"/>
      <c r="I370" s="164"/>
    </row>
    <row r="371" spans="1:9">
      <c r="A371" s="157">
        <v>58</v>
      </c>
      <c r="B371" s="351" t="s">
        <v>730</v>
      </c>
      <c r="C371" s="241" t="s">
        <v>715</v>
      </c>
      <c r="D371" s="91"/>
      <c r="E371" s="221" t="s">
        <v>717</v>
      </c>
      <c r="F371" s="77">
        <v>1</v>
      </c>
      <c r="G371" s="141"/>
      <c r="H371" s="128"/>
      <c r="I371" s="164">
        <f t="shared" ref="I371:I376" si="7">G371*F371</f>
        <v>0</v>
      </c>
    </row>
    <row r="372" spans="1:9">
      <c r="A372" s="99"/>
      <c r="B372" s="83"/>
      <c r="C372" s="241" t="s">
        <v>716</v>
      </c>
      <c r="D372" s="91"/>
      <c r="E372" s="69"/>
      <c r="F372" s="77"/>
      <c r="G372" s="141"/>
      <c r="H372" s="58"/>
      <c r="I372" s="164"/>
    </row>
    <row r="373" spans="1:9">
      <c r="A373" s="99"/>
      <c r="B373" s="83"/>
      <c r="C373" s="241"/>
      <c r="D373" s="91"/>
      <c r="E373" s="69"/>
      <c r="F373" s="77"/>
      <c r="G373" s="141"/>
      <c r="H373" s="58"/>
      <c r="I373" s="164"/>
    </row>
    <row r="374" spans="1:9">
      <c r="A374" s="99"/>
      <c r="B374" s="83"/>
      <c r="C374" s="241"/>
      <c r="D374" s="91"/>
      <c r="E374" s="69"/>
      <c r="F374" s="70"/>
      <c r="G374" s="166"/>
      <c r="H374" s="58"/>
      <c r="I374" s="164"/>
    </row>
    <row r="375" spans="1:9" ht="15" customHeight="1">
      <c r="A375" s="99"/>
      <c r="B375" s="83"/>
      <c r="C375" s="241" t="s">
        <v>718</v>
      </c>
      <c r="D375" s="91"/>
      <c r="E375" s="69"/>
      <c r="F375" s="70"/>
      <c r="G375" s="141"/>
      <c r="H375" s="58"/>
      <c r="I375" s="164"/>
    </row>
    <row r="376" spans="1:9">
      <c r="A376" s="99">
        <v>59</v>
      </c>
      <c r="B376" s="83" t="s">
        <v>731</v>
      </c>
      <c r="C376" s="241" t="s">
        <v>719</v>
      </c>
      <c r="D376" s="163"/>
      <c r="E376" s="69" t="s">
        <v>717</v>
      </c>
      <c r="F376" s="376">
        <v>1</v>
      </c>
      <c r="G376" s="141"/>
      <c r="H376" s="58"/>
      <c r="I376" s="164">
        <f t="shared" si="7"/>
        <v>0</v>
      </c>
    </row>
    <row r="377" spans="1:9">
      <c r="A377" s="99"/>
      <c r="B377" s="84"/>
      <c r="C377" s="241"/>
      <c r="D377" s="218"/>
      <c r="E377" s="69"/>
      <c r="F377" s="70"/>
      <c r="G377" s="146"/>
      <c r="H377" s="58"/>
      <c r="I377" s="68"/>
    </row>
    <row r="378" spans="1:9">
      <c r="A378" s="99"/>
      <c r="B378" s="352"/>
      <c r="C378" s="79"/>
      <c r="D378" s="91"/>
      <c r="E378" s="69"/>
      <c r="F378" s="70"/>
      <c r="G378" s="141"/>
      <c r="H378" s="58"/>
      <c r="I378" s="68"/>
    </row>
    <row r="379" spans="1:9">
      <c r="A379" s="99"/>
      <c r="B379" s="338"/>
      <c r="C379" s="85"/>
      <c r="D379" s="91"/>
      <c r="E379" s="73"/>
      <c r="F379" s="70"/>
      <c r="G379" s="57"/>
      <c r="H379" s="58"/>
      <c r="I379" s="59"/>
    </row>
    <row r="380" spans="1:9">
      <c r="A380" s="99"/>
      <c r="B380" s="158"/>
      <c r="C380" s="332"/>
      <c r="D380" s="372"/>
      <c r="E380" s="50"/>
      <c r="F380" s="62"/>
      <c r="G380" s="46"/>
      <c r="H380" s="28"/>
      <c r="I380" s="26"/>
    </row>
    <row r="381" spans="1:9">
      <c r="A381" s="99"/>
      <c r="B381" s="338"/>
      <c r="C381" s="332"/>
      <c r="D381" s="367"/>
      <c r="E381" s="50"/>
      <c r="F381" s="54"/>
      <c r="G381" s="46"/>
      <c r="H381" s="28"/>
      <c r="I381" s="26"/>
    </row>
    <row r="382" spans="1:9">
      <c r="A382" s="33"/>
      <c r="B382" s="339"/>
      <c r="C382" s="309" t="str">
        <f>C323</f>
        <v xml:space="preserve">ESTA RELACION COMPRENDE 78 CONCEPTOS </v>
      </c>
      <c r="D382" s="357"/>
      <c r="E382" s="34"/>
      <c r="F382" s="35"/>
      <c r="G382" s="35"/>
      <c r="H382" s="123" t="s">
        <v>32</v>
      </c>
      <c r="I382" s="36">
        <f>SUM(I344:I381)</f>
        <v>0</v>
      </c>
    </row>
    <row r="383" spans="1:9">
      <c r="A383" s="37"/>
      <c r="B383" s="340"/>
      <c r="C383" s="310"/>
      <c r="D383" s="313"/>
      <c r="E383" s="30"/>
      <c r="F383" s="32"/>
      <c r="G383" s="32"/>
      <c r="H383" s="124" t="s">
        <v>33</v>
      </c>
      <c r="I383" s="36">
        <f>I382+I324</f>
        <v>0</v>
      </c>
    </row>
    <row r="384" spans="1:9">
      <c r="A384" s="38"/>
      <c r="B384" s="313"/>
      <c r="C384" s="311"/>
      <c r="D384" s="313"/>
      <c r="E384" s="39"/>
      <c r="F384" s="32"/>
      <c r="G384" s="32"/>
      <c r="H384" s="31"/>
      <c r="I384" s="40"/>
    </row>
    <row r="385" spans="1:9">
      <c r="A385" s="38"/>
      <c r="B385" s="313"/>
      <c r="C385" s="312" t="s">
        <v>34</v>
      </c>
      <c r="D385" s="313"/>
      <c r="E385" s="39"/>
      <c r="F385" s="32"/>
      <c r="G385" s="32"/>
      <c r="H385" s="124"/>
      <c r="I385" s="263"/>
    </row>
    <row r="386" spans="1:9">
      <c r="A386" s="38"/>
      <c r="B386" s="313"/>
      <c r="C386" s="313"/>
      <c r="D386" s="313"/>
      <c r="E386" s="39"/>
      <c r="F386" s="32"/>
      <c r="G386" s="32"/>
      <c r="H386" s="124"/>
      <c r="I386" s="263"/>
    </row>
    <row r="387" spans="1:9">
      <c r="A387" s="38"/>
      <c r="B387" s="313"/>
      <c r="C387" s="311"/>
      <c r="D387" s="313"/>
      <c r="E387" s="39"/>
      <c r="F387" s="32"/>
      <c r="G387" s="32"/>
      <c r="H387" s="124"/>
      <c r="I387" s="263"/>
    </row>
    <row r="388" spans="1:9">
      <c r="A388" s="38"/>
      <c r="B388" s="313"/>
      <c r="C388" s="312" t="s">
        <v>35</v>
      </c>
      <c r="D388" s="312" t="s">
        <v>36</v>
      </c>
      <c r="E388" s="39"/>
      <c r="F388" s="32"/>
      <c r="G388" s="32"/>
      <c r="H388" s="31"/>
      <c r="I388" s="40"/>
    </row>
    <row r="389" spans="1:9" ht="15.75" thickBot="1">
      <c r="A389" s="41"/>
      <c r="B389" s="341"/>
      <c r="C389" s="314"/>
      <c r="D389" s="314"/>
      <c r="E389" s="42"/>
      <c r="F389" s="43"/>
      <c r="G389" s="43"/>
      <c r="H389" s="44"/>
      <c r="I389" s="45"/>
    </row>
    <row r="390" spans="1:9" ht="15.75" thickTop="1">
      <c r="A390" s="264"/>
      <c r="B390" s="333"/>
      <c r="C390" s="333"/>
      <c r="D390" s="333"/>
      <c r="E390" s="265"/>
      <c r="F390" s="265"/>
      <c r="G390" s="265"/>
      <c r="H390" s="265"/>
      <c r="I390" s="266"/>
    </row>
    <row r="391" spans="1:9" ht="21" thickBot="1">
      <c r="A391" s="260"/>
      <c r="B391" s="261"/>
      <c r="C391" s="405"/>
      <c r="D391" s="405"/>
      <c r="E391" s="405"/>
      <c r="F391" s="405"/>
      <c r="G391" s="405"/>
      <c r="H391" s="405"/>
      <c r="I391" s="262"/>
    </row>
    <row r="392" spans="1:9" ht="15.75" thickTop="1">
      <c r="A392" s="4"/>
      <c r="B392" s="5"/>
      <c r="C392" s="299"/>
      <c r="D392" s="406" t="str">
        <f>+D333</f>
        <v>CONSTRUCCIÓN CON SECCIÓN DE 9.0 M DE LA CARRETERA: MEXICALI – LAGUNA CHAPALA, TRAMO: PUERTECITOS – LAGUNA CHAPALA, DEL KM. 146+000 AL KM. 159+000, INCLUYE: TERRACERIAS, OBRAS DE DRENAJE, UN PUENTE KM 158+120, PAVIMENTO DE CONCRETO ASFALTICO, SEÑALAMIENTO Y OBRAS COMPLEMENTARIAS, EN EL MUNICIPIO DE ENSENADA, ESTADO DE BAJA CALIFORNIA.</v>
      </c>
      <c r="E392" s="407"/>
      <c r="F392" s="407"/>
      <c r="G392" s="408"/>
      <c r="H392" s="415" t="s">
        <v>559</v>
      </c>
      <c r="I392" s="6" t="s">
        <v>0</v>
      </c>
    </row>
    <row r="393" spans="1:9">
      <c r="A393" s="7"/>
      <c r="B393" s="8"/>
      <c r="C393" s="300" t="s">
        <v>1</v>
      </c>
      <c r="D393" s="409"/>
      <c r="E393" s="410"/>
      <c r="F393" s="410"/>
      <c r="G393" s="411"/>
      <c r="H393" s="416"/>
      <c r="I393" s="9" t="s">
        <v>2</v>
      </c>
    </row>
    <row r="394" spans="1:9">
      <c r="A394" s="7"/>
      <c r="B394" s="8"/>
      <c r="C394" s="301" t="s">
        <v>3</v>
      </c>
      <c r="D394" s="409"/>
      <c r="E394" s="410"/>
      <c r="F394" s="410"/>
      <c r="G394" s="411"/>
      <c r="H394" s="416"/>
      <c r="I394" s="9"/>
    </row>
    <row r="395" spans="1:9">
      <c r="A395" s="7"/>
      <c r="B395" s="8"/>
      <c r="C395" s="302" t="s">
        <v>4</v>
      </c>
      <c r="D395" s="409"/>
      <c r="E395" s="410"/>
      <c r="F395" s="410"/>
      <c r="G395" s="411"/>
      <c r="H395" s="416"/>
      <c r="I395" s="418" t="str">
        <f>I336</f>
        <v>LO-009000999-N230-2013</v>
      </c>
    </row>
    <row r="396" spans="1:9">
      <c r="A396" s="7"/>
      <c r="B396" s="8"/>
      <c r="C396" s="302" t="s">
        <v>5</v>
      </c>
      <c r="D396" s="409"/>
      <c r="E396" s="410"/>
      <c r="F396" s="410"/>
      <c r="G396" s="411"/>
      <c r="H396" s="416"/>
      <c r="I396" s="418"/>
    </row>
    <row r="397" spans="1:9" ht="15.75" thickBot="1">
      <c r="A397" s="10"/>
      <c r="B397" s="11"/>
      <c r="C397" s="303"/>
      <c r="D397" s="412"/>
      <c r="E397" s="413"/>
      <c r="F397" s="413"/>
      <c r="G397" s="414"/>
      <c r="H397" s="417"/>
      <c r="I397" s="12"/>
    </row>
    <row r="398" spans="1:9" ht="15.75" thickTop="1">
      <c r="A398" s="13"/>
      <c r="B398" s="386" t="s">
        <v>8</v>
      </c>
      <c r="C398" s="389" t="s">
        <v>9</v>
      </c>
      <c r="D398" s="390"/>
      <c r="E398" s="395" t="s">
        <v>10</v>
      </c>
      <c r="F398" s="398" t="s">
        <v>11</v>
      </c>
      <c r="G398" s="401" t="s">
        <v>6</v>
      </c>
      <c r="H398" s="402"/>
      <c r="I398" s="379" t="s">
        <v>14</v>
      </c>
    </row>
    <row r="399" spans="1:9">
      <c r="A399" s="14" t="s">
        <v>7</v>
      </c>
      <c r="B399" s="387"/>
      <c r="C399" s="391"/>
      <c r="D399" s="392"/>
      <c r="E399" s="396"/>
      <c r="F399" s="399"/>
      <c r="G399" s="403"/>
      <c r="H399" s="404"/>
      <c r="I399" s="380"/>
    </row>
    <row r="400" spans="1:9">
      <c r="A400" s="16"/>
      <c r="B400" s="387"/>
      <c r="C400" s="391"/>
      <c r="D400" s="392"/>
      <c r="E400" s="396"/>
      <c r="F400" s="399"/>
      <c r="G400" s="17" t="s">
        <v>12</v>
      </c>
      <c r="H400" s="15" t="s">
        <v>13</v>
      </c>
      <c r="I400" s="380"/>
    </row>
    <row r="401" spans="1:9">
      <c r="A401" s="18"/>
      <c r="B401" s="388"/>
      <c r="C401" s="393"/>
      <c r="D401" s="394"/>
      <c r="E401" s="397"/>
      <c r="F401" s="400"/>
      <c r="G401" s="20" t="s">
        <v>15</v>
      </c>
      <c r="H401" s="19" t="s">
        <v>16</v>
      </c>
      <c r="I401" s="381"/>
    </row>
    <row r="402" spans="1:9">
      <c r="A402" s="99"/>
      <c r="B402" s="158"/>
      <c r="C402" s="294"/>
      <c r="D402" s="359"/>
      <c r="E402" s="21"/>
      <c r="F402" s="22"/>
      <c r="G402" s="23"/>
      <c r="H402" s="24"/>
      <c r="I402" s="25"/>
    </row>
    <row r="403" spans="1:9" ht="18">
      <c r="A403" s="99"/>
      <c r="B403" s="353"/>
      <c r="C403" s="334" t="s">
        <v>560</v>
      </c>
      <c r="D403" s="373"/>
      <c r="E403" s="21"/>
      <c r="F403" s="22"/>
      <c r="G403" s="23"/>
      <c r="H403" s="24"/>
      <c r="I403" s="25"/>
    </row>
    <row r="404" spans="1:9">
      <c r="A404" s="99"/>
      <c r="B404" s="354"/>
      <c r="C404" s="53" t="s">
        <v>561</v>
      </c>
      <c r="D404" s="368"/>
      <c r="E404" s="242"/>
      <c r="F404" s="243"/>
      <c r="G404" s="244"/>
      <c r="H404" s="245"/>
      <c r="I404" s="26"/>
    </row>
    <row r="405" spans="1:9">
      <c r="A405" s="99"/>
      <c r="B405" s="220" t="s">
        <v>679</v>
      </c>
      <c r="C405" s="335" t="s">
        <v>72</v>
      </c>
      <c r="D405" s="368"/>
      <c r="E405" s="246"/>
      <c r="F405" s="243"/>
      <c r="G405" s="27"/>
      <c r="H405" s="245"/>
      <c r="I405" s="26"/>
    </row>
    <row r="406" spans="1:9">
      <c r="A406" s="99"/>
      <c r="B406" s="83" t="s">
        <v>73</v>
      </c>
      <c r="C406" s="384" t="s">
        <v>696</v>
      </c>
      <c r="D406" s="385"/>
      <c r="E406" s="55"/>
      <c r="F406" s="56"/>
      <c r="G406" s="57"/>
      <c r="H406" s="58"/>
      <c r="I406" s="59"/>
    </row>
    <row r="407" spans="1:9">
      <c r="A407" s="99">
        <v>60</v>
      </c>
      <c r="B407" s="83" t="s">
        <v>75</v>
      </c>
      <c r="C407" s="305" t="s">
        <v>76</v>
      </c>
      <c r="D407" s="218"/>
      <c r="E407" s="69" t="s">
        <v>19</v>
      </c>
      <c r="F407" s="70">
        <v>1650</v>
      </c>
      <c r="G407" s="137"/>
      <c r="H407" s="58"/>
      <c r="I407" s="68">
        <f t="shared" ref="I407" si="8">G407*F407</f>
        <v>0</v>
      </c>
    </row>
    <row r="408" spans="1:9">
      <c r="A408" s="99"/>
      <c r="B408" s="83"/>
      <c r="C408" s="336"/>
      <c r="D408" s="368"/>
      <c r="E408" s="48"/>
      <c r="F408" s="70"/>
      <c r="G408" s="247"/>
      <c r="H408" s="28"/>
      <c r="I408" s="26"/>
    </row>
    <row r="409" spans="1:9">
      <c r="A409" s="99"/>
      <c r="B409" s="305" t="s">
        <v>562</v>
      </c>
      <c r="C409" s="336"/>
      <c r="D409" s="293"/>
      <c r="E409" s="48"/>
      <c r="F409" s="70"/>
      <c r="G409" s="247"/>
      <c r="H409" s="28"/>
      <c r="I409" s="26"/>
    </row>
    <row r="410" spans="1:9">
      <c r="A410" s="99"/>
      <c r="B410" s="83" t="s">
        <v>42</v>
      </c>
      <c r="C410" s="335" t="s">
        <v>563</v>
      </c>
      <c r="D410" s="368"/>
      <c r="E410" s="48"/>
      <c r="F410" s="70"/>
      <c r="G410" s="247"/>
      <c r="H410" s="28"/>
      <c r="I410" s="26"/>
    </row>
    <row r="411" spans="1:9">
      <c r="A411" s="99"/>
      <c r="B411" s="83" t="s">
        <v>245</v>
      </c>
      <c r="C411" s="382" t="s">
        <v>564</v>
      </c>
      <c r="D411" s="383"/>
      <c r="E411" s="69"/>
      <c r="F411" s="70"/>
      <c r="G411" s="62"/>
      <c r="H411" s="58"/>
      <c r="I411" s="59"/>
    </row>
    <row r="412" spans="1:9">
      <c r="A412" s="99">
        <v>61</v>
      </c>
      <c r="B412" s="83" t="s">
        <v>246</v>
      </c>
      <c r="C412" s="419" t="s">
        <v>565</v>
      </c>
      <c r="D412" s="420"/>
      <c r="E412" s="69" t="s">
        <v>19</v>
      </c>
      <c r="F412" s="70">
        <v>1124.57</v>
      </c>
      <c r="G412" s="144"/>
      <c r="H412" s="58"/>
      <c r="I412" s="68">
        <f t="shared" ref="I412" si="9">G412*F412</f>
        <v>0</v>
      </c>
    </row>
    <row r="413" spans="1:9">
      <c r="A413" s="99"/>
      <c r="B413" s="83"/>
      <c r="C413" s="384"/>
      <c r="D413" s="385"/>
      <c r="E413" s="69"/>
      <c r="F413" s="70"/>
      <c r="G413" s="144"/>
      <c r="H413" s="28"/>
      <c r="I413" s="68"/>
    </row>
    <row r="414" spans="1:9">
      <c r="A414" s="99"/>
      <c r="B414" s="83" t="s">
        <v>105</v>
      </c>
      <c r="C414" s="326"/>
      <c r="D414" s="368"/>
      <c r="E414" s="48"/>
      <c r="F414" s="70"/>
      <c r="G414" s="47"/>
      <c r="H414" s="28"/>
      <c r="I414" s="26"/>
    </row>
    <row r="415" spans="1:9">
      <c r="A415" s="99"/>
      <c r="B415" s="83" t="s">
        <v>42</v>
      </c>
      <c r="C415" s="326" t="s">
        <v>85</v>
      </c>
      <c r="D415" s="367"/>
      <c r="E415" s="48"/>
      <c r="F415" s="70"/>
      <c r="G415" s="247"/>
      <c r="H415" s="28"/>
      <c r="I415" s="26"/>
    </row>
    <row r="416" spans="1:9">
      <c r="A416" s="99"/>
      <c r="B416" s="83" t="s">
        <v>43</v>
      </c>
      <c r="C416" s="384" t="s">
        <v>704</v>
      </c>
      <c r="D416" s="385"/>
      <c r="E416" s="48"/>
      <c r="F416" s="70"/>
      <c r="G416" s="47"/>
      <c r="H416" s="28"/>
      <c r="I416" s="26"/>
    </row>
    <row r="417" spans="1:9">
      <c r="A417" s="99"/>
      <c r="B417" s="83"/>
      <c r="C417" s="336"/>
      <c r="D417" s="368"/>
      <c r="E417" s="48"/>
      <c r="F417" s="70"/>
      <c r="G417" s="47"/>
      <c r="H417" s="28"/>
      <c r="I417" s="26"/>
    </row>
    <row r="418" spans="1:9">
      <c r="A418" s="99"/>
      <c r="B418" s="83" t="s">
        <v>22</v>
      </c>
      <c r="C418" s="326" t="s">
        <v>566</v>
      </c>
      <c r="D418" s="368"/>
      <c r="E418" s="48"/>
      <c r="F418" s="70"/>
      <c r="G418" s="47"/>
      <c r="H418" s="28"/>
      <c r="I418" s="26"/>
    </row>
    <row r="419" spans="1:9">
      <c r="A419" s="99">
        <v>62</v>
      </c>
      <c r="B419" s="83" t="s">
        <v>24</v>
      </c>
      <c r="C419" s="241" t="s">
        <v>567</v>
      </c>
      <c r="D419" s="218"/>
      <c r="E419" s="69" t="s">
        <v>19</v>
      </c>
      <c r="F419" s="70">
        <v>871.2</v>
      </c>
      <c r="G419" s="144"/>
      <c r="H419" s="58"/>
      <c r="I419" s="68">
        <f t="shared" ref="I419:I422" si="10">G419*F419</f>
        <v>0</v>
      </c>
    </row>
    <row r="420" spans="1:9">
      <c r="A420" s="99">
        <v>63</v>
      </c>
      <c r="B420" s="83" t="s">
        <v>568</v>
      </c>
      <c r="C420" s="241" t="s">
        <v>569</v>
      </c>
      <c r="D420" s="218"/>
      <c r="E420" s="69" t="s">
        <v>19</v>
      </c>
      <c r="F420" s="70">
        <v>148.06</v>
      </c>
      <c r="G420" s="144"/>
      <c r="H420" s="58"/>
      <c r="I420" s="68">
        <f t="shared" si="10"/>
        <v>0</v>
      </c>
    </row>
    <row r="421" spans="1:9">
      <c r="A421" s="99">
        <v>64</v>
      </c>
      <c r="B421" s="83" t="s">
        <v>570</v>
      </c>
      <c r="C421" s="241" t="s">
        <v>571</v>
      </c>
      <c r="D421" s="218"/>
      <c r="E421" s="69" t="s">
        <v>19</v>
      </c>
      <c r="F421" s="70">
        <v>330.33000000000004</v>
      </c>
      <c r="G421" s="144"/>
      <c r="H421" s="58"/>
      <c r="I421" s="68">
        <f t="shared" si="10"/>
        <v>0</v>
      </c>
    </row>
    <row r="422" spans="1:9">
      <c r="A422" s="99">
        <v>65</v>
      </c>
      <c r="B422" s="83" t="s">
        <v>572</v>
      </c>
      <c r="C422" s="241" t="s">
        <v>573</v>
      </c>
      <c r="D422" s="91"/>
      <c r="E422" s="69" t="s">
        <v>19</v>
      </c>
      <c r="F422" s="70">
        <v>73.865000000000009</v>
      </c>
      <c r="G422" s="144"/>
      <c r="H422" s="58"/>
      <c r="I422" s="68">
        <f t="shared" si="10"/>
        <v>0</v>
      </c>
    </row>
    <row r="423" spans="1:9">
      <c r="A423" s="99"/>
      <c r="B423" s="83"/>
      <c r="C423" s="51"/>
      <c r="D423" s="372"/>
      <c r="E423" s="48"/>
      <c r="F423" s="70"/>
      <c r="G423" s="47"/>
      <c r="H423" s="28"/>
      <c r="I423" s="26"/>
    </row>
    <row r="424" spans="1:9">
      <c r="A424" s="99"/>
      <c r="B424" s="83" t="s">
        <v>104</v>
      </c>
      <c r="C424" s="326"/>
      <c r="D424" s="368"/>
      <c r="E424" s="48"/>
      <c r="F424" s="70"/>
      <c r="G424" s="47"/>
      <c r="H424" s="28"/>
      <c r="I424" s="26"/>
    </row>
    <row r="425" spans="1:9">
      <c r="A425" s="99"/>
      <c r="B425" s="83" t="s">
        <v>97</v>
      </c>
      <c r="C425" s="326" t="s">
        <v>98</v>
      </c>
      <c r="D425" s="367"/>
      <c r="E425" s="48"/>
      <c r="F425" s="70"/>
      <c r="G425" s="47"/>
      <c r="H425" s="28"/>
      <c r="I425" s="26"/>
    </row>
    <row r="426" spans="1:9">
      <c r="A426" s="99"/>
      <c r="B426" s="83" t="s">
        <v>247</v>
      </c>
      <c r="C426" s="241" t="s">
        <v>100</v>
      </c>
      <c r="D426" s="91"/>
      <c r="E426" s="69"/>
      <c r="F426" s="70"/>
      <c r="G426" s="71"/>
      <c r="H426" s="58"/>
      <c r="I426" s="59"/>
    </row>
    <row r="427" spans="1:9">
      <c r="A427" s="99">
        <v>66</v>
      </c>
      <c r="B427" s="277" t="s">
        <v>248</v>
      </c>
      <c r="C427" s="241" t="s">
        <v>102</v>
      </c>
      <c r="D427" s="91"/>
      <c r="E427" s="69" t="s">
        <v>107</v>
      </c>
      <c r="F427" s="70">
        <v>347732</v>
      </c>
      <c r="G427" s="144"/>
      <c r="H427" s="58"/>
      <c r="I427" s="68">
        <f t="shared" ref="I427" si="11">G427*F427</f>
        <v>0</v>
      </c>
    </row>
    <row r="428" spans="1:9">
      <c r="A428" s="99"/>
      <c r="B428" s="218"/>
      <c r="C428" s="159"/>
      <c r="D428" s="372"/>
      <c r="E428" s="48"/>
      <c r="F428" s="70"/>
      <c r="G428" s="47"/>
      <c r="H428" s="28"/>
      <c r="I428" s="26"/>
    </row>
    <row r="429" spans="1:9">
      <c r="A429" s="99"/>
      <c r="B429" s="83"/>
      <c r="C429" s="334" t="s">
        <v>574</v>
      </c>
      <c r="D429" s="367"/>
      <c r="E429" s="48"/>
      <c r="F429" s="70"/>
      <c r="G429" s="47"/>
      <c r="H429" s="28"/>
      <c r="I429" s="26"/>
    </row>
    <row r="430" spans="1:9">
      <c r="A430" s="99"/>
      <c r="B430" s="83" t="s">
        <v>105</v>
      </c>
      <c r="C430" s="326"/>
      <c r="D430" s="367"/>
      <c r="E430" s="48"/>
      <c r="F430" s="70"/>
      <c r="G430" s="247"/>
      <c r="H430" s="28"/>
      <c r="I430" s="26"/>
    </row>
    <row r="431" spans="1:9">
      <c r="A431" s="99"/>
      <c r="B431" s="83" t="s">
        <v>42</v>
      </c>
      <c r="C431" s="326" t="s">
        <v>85</v>
      </c>
      <c r="D431" s="367"/>
      <c r="E431" s="48"/>
      <c r="F431" s="70"/>
      <c r="G431" s="47"/>
      <c r="H431" s="28"/>
      <c r="I431" s="26"/>
    </row>
    <row r="432" spans="1:9">
      <c r="A432" s="99"/>
      <c r="B432" s="83" t="s">
        <v>245</v>
      </c>
      <c r="C432" s="384" t="s">
        <v>704</v>
      </c>
      <c r="D432" s="385"/>
      <c r="E432" s="69"/>
      <c r="F432" s="70"/>
      <c r="G432" s="71"/>
      <c r="H432" s="58"/>
      <c r="I432" s="59"/>
    </row>
    <row r="433" spans="1:9">
      <c r="A433" s="99"/>
      <c r="B433" s="83" t="s">
        <v>246</v>
      </c>
      <c r="C433" s="241" t="s">
        <v>87</v>
      </c>
      <c r="D433" s="218"/>
      <c r="E433" s="69"/>
      <c r="F433" s="70"/>
      <c r="G433" s="71"/>
      <c r="H433" s="58"/>
      <c r="I433" s="59"/>
    </row>
    <row r="434" spans="1:9">
      <c r="A434" s="99">
        <v>67</v>
      </c>
      <c r="B434" s="83" t="s">
        <v>575</v>
      </c>
      <c r="C434" s="241" t="s">
        <v>605</v>
      </c>
      <c r="D434" s="91"/>
      <c r="E434" s="69" t="s">
        <v>19</v>
      </c>
      <c r="F434" s="70">
        <v>1314</v>
      </c>
      <c r="G434" s="141"/>
      <c r="H434" s="58"/>
      <c r="I434" s="68">
        <f t="shared" ref="I434" si="12">G434*F434</f>
        <v>0</v>
      </c>
    </row>
    <row r="435" spans="1:9">
      <c r="A435" s="99"/>
      <c r="B435" s="338"/>
      <c r="C435" s="332"/>
      <c r="D435" s="372"/>
      <c r="E435" s="242"/>
      <c r="F435" s="248"/>
      <c r="G435" s="249"/>
      <c r="H435" s="28"/>
      <c r="I435" s="26"/>
    </row>
    <row r="436" spans="1:9">
      <c r="A436" s="99"/>
      <c r="B436" s="338"/>
      <c r="C436" s="332"/>
      <c r="D436" s="367"/>
      <c r="E436" s="242"/>
      <c r="F436" s="248"/>
      <c r="G436" s="249"/>
      <c r="H436" s="28"/>
      <c r="I436" s="26"/>
    </row>
    <row r="437" spans="1:9">
      <c r="A437" s="33"/>
      <c r="B437" s="339"/>
      <c r="C437" s="309" t="str">
        <f>+C382</f>
        <v xml:space="preserve">ESTA RELACION COMPRENDE 78 CONCEPTOS </v>
      </c>
      <c r="D437" s="357"/>
      <c r="E437" s="34"/>
      <c r="F437" s="35"/>
      <c r="G437" s="35"/>
      <c r="H437" s="123" t="s">
        <v>32</v>
      </c>
      <c r="I437" s="36">
        <f>SUM(I406:I435)</f>
        <v>0</v>
      </c>
    </row>
    <row r="438" spans="1:9">
      <c r="A438" s="37"/>
      <c r="B438" s="340"/>
      <c r="C438" s="310"/>
      <c r="D438" s="313"/>
      <c r="E438" s="30"/>
      <c r="F438" s="32"/>
      <c r="G438" s="32"/>
      <c r="H438" s="124" t="s">
        <v>33</v>
      </c>
      <c r="I438" s="36">
        <f>I383+I437</f>
        <v>0</v>
      </c>
    </row>
    <row r="439" spans="1:9">
      <c r="A439" s="38"/>
      <c r="B439" s="313"/>
      <c r="C439" s="311"/>
      <c r="D439" s="313"/>
      <c r="E439" s="39"/>
      <c r="F439" s="32"/>
      <c r="G439" s="32"/>
      <c r="H439" s="31"/>
      <c r="I439" s="40"/>
    </row>
    <row r="440" spans="1:9">
      <c r="A440" s="38"/>
      <c r="B440" s="313"/>
      <c r="C440" s="312" t="s">
        <v>34</v>
      </c>
      <c r="D440" s="313"/>
      <c r="E440" s="39"/>
      <c r="F440" s="32"/>
      <c r="G440" s="32"/>
      <c r="H440" s="31"/>
      <c r="I440" s="40"/>
    </row>
    <row r="441" spans="1:9">
      <c r="A441" s="38"/>
      <c r="B441" s="313"/>
      <c r="C441" s="313"/>
      <c r="D441" s="313"/>
      <c r="E441" s="39"/>
      <c r="F441" s="32"/>
      <c r="G441" s="32"/>
      <c r="H441" s="31"/>
      <c r="I441" s="40"/>
    </row>
    <row r="442" spans="1:9">
      <c r="A442" s="38"/>
      <c r="B442" s="313"/>
      <c r="C442" s="311"/>
      <c r="D442" s="313"/>
      <c r="E442" s="39"/>
      <c r="F442" s="32"/>
      <c r="G442" s="32"/>
      <c r="H442" s="31"/>
      <c r="I442" s="40"/>
    </row>
    <row r="443" spans="1:9">
      <c r="A443" s="38"/>
      <c r="B443" s="313"/>
      <c r="C443" s="312" t="s">
        <v>35</v>
      </c>
      <c r="D443" s="312" t="s">
        <v>36</v>
      </c>
      <c r="E443" s="39"/>
      <c r="F443" s="32"/>
      <c r="G443" s="32"/>
      <c r="H443" s="31"/>
      <c r="I443" s="40"/>
    </row>
    <row r="444" spans="1:9" ht="15.75" thickBot="1">
      <c r="A444" s="41"/>
      <c r="B444" s="341"/>
      <c r="C444" s="314"/>
      <c r="D444" s="314"/>
      <c r="E444" s="42"/>
      <c r="F444" s="43"/>
      <c r="G444" s="43"/>
      <c r="H444" s="44"/>
      <c r="I444" s="45"/>
    </row>
    <row r="445" spans="1:9" ht="15.75" thickTop="1">
      <c r="A445" s="98"/>
      <c r="B445" s="315"/>
      <c r="C445" s="315"/>
      <c r="D445" s="315"/>
      <c r="E445" s="98"/>
      <c r="F445" s="98"/>
      <c r="G445" s="98"/>
      <c r="H445" s="98"/>
      <c r="I445" s="98"/>
    </row>
    <row r="446" spans="1:9" ht="21" thickBot="1">
      <c r="A446" s="1"/>
      <c r="B446" s="2"/>
      <c r="C446" s="405"/>
      <c r="D446" s="405"/>
      <c r="E446" s="405"/>
      <c r="F446" s="405"/>
      <c r="G446" s="405"/>
      <c r="H446" s="405"/>
      <c r="I446" s="3"/>
    </row>
    <row r="447" spans="1:9" ht="15.75" thickTop="1">
      <c r="A447" s="4"/>
      <c r="B447" s="5"/>
      <c r="C447" s="299"/>
      <c r="D447" s="406" t="str">
        <f>+D392</f>
        <v>CONSTRUCCIÓN CON SECCIÓN DE 9.0 M DE LA CARRETERA: MEXICALI – LAGUNA CHAPALA, TRAMO: PUERTECITOS – LAGUNA CHAPALA, DEL KM. 146+000 AL KM. 159+000, INCLUYE: TERRACERIAS, OBRAS DE DRENAJE, UN PUENTE KM 158+120, PAVIMENTO DE CONCRETO ASFALTICO, SEÑALAMIENTO Y OBRAS COMPLEMENTARIAS, EN EL MUNICIPIO DE ENSENADA, ESTADO DE BAJA CALIFORNIA.</v>
      </c>
      <c r="E447" s="407"/>
      <c r="F447" s="407"/>
      <c r="G447" s="408"/>
      <c r="H447" s="415" t="s">
        <v>559</v>
      </c>
      <c r="I447" s="6" t="s">
        <v>0</v>
      </c>
    </row>
    <row r="448" spans="1:9">
      <c r="A448" s="7"/>
      <c r="B448" s="8"/>
      <c r="C448" s="300" t="s">
        <v>1</v>
      </c>
      <c r="D448" s="409"/>
      <c r="E448" s="410"/>
      <c r="F448" s="410"/>
      <c r="G448" s="411"/>
      <c r="H448" s="416"/>
      <c r="I448" s="9" t="s">
        <v>2</v>
      </c>
    </row>
    <row r="449" spans="1:9">
      <c r="A449" s="7"/>
      <c r="B449" s="8"/>
      <c r="C449" s="301" t="s">
        <v>3</v>
      </c>
      <c r="D449" s="409"/>
      <c r="E449" s="410"/>
      <c r="F449" s="410"/>
      <c r="G449" s="411"/>
      <c r="H449" s="416"/>
      <c r="I449" s="9"/>
    </row>
    <row r="450" spans="1:9">
      <c r="A450" s="7"/>
      <c r="B450" s="8"/>
      <c r="C450" s="302" t="s">
        <v>4</v>
      </c>
      <c r="D450" s="409"/>
      <c r="E450" s="410"/>
      <c r="F450" s="410"/>
      <c r="G450" s="411"/>
      <c r="H450" s="416"/>
      <c r="I450" s="418" t="str">
        <f>I395</f>
        <v>LO-009000999-N230-2013</v>
      </c>
    </row>
    <row r="451" spans="1:9">
      <c r="A451" s="7"/>
      <c r="B451" s="8"/>
      <c r="C451" s="302" t="s">
        <v>5</v>
      </c>
      <c r="D451" s="409"/>
      <c r="E451" s="410"/>
      <c r="F451" s="410"/>
      <c r="G451" s="411"/>
      <c r="H451" s="416"/>
      <c r="I451" s="418"/>
    </row>
    <row r="452" spans="1:9" ht="15.75" thickBot="1">
      <c r="A452" s="10"/>
      <c r="B452" s="11"/>
      <c r="C452" s="303"/>
      <c r="D452" s="412"/>
      <c r="E452" s="413"/>
      <c r="F452" s="413"/>
      <c r="G452" s="414"/>
      <c r="H452" s="417"/>
      <c r="I452" s="12"/>
    </row>
    <row r="453" spans="1:9" ht="15.75" thickTop="1">
      <c r="A453" s="13"/>
      <c r="B453" s="386" t="s">
        <v>8</v>
      </c>
      <c r="C453" s="389" t="s">
        <v>9</v>
      </c>
      <c r="D453" s="390"/>
      <c r="E453" s="395" t="s">
        <v>10</v>
      </c>
      <c r="F453" s="398" t="s">
        <v>11</v>
      </c>
      <c r="G453" s="401" t="s">
        <v>6</v>
      </c>
      <c r="H453" s="402"/>
      <c r="I453" s="379" t="s">
        <v>14</v>
      </c>
    </row>
    <row r="454" spans="1:9">
      <c r="A454" s="14" t="s">
        <v>7</v>
      </c>
      <c r="B454" s="387"/>
      <c r="C454" s="391"/>
      <c r="D454" s="392"/>
      <c r="E454" s="396"/>
      <c r="F454" s="399"/>
      <c r="G454" s="403"/>
      <c r="H454" s="404"/>
      <c r="I454" s="380"/>
    </row>
    <row r="455" spans="1:9">
      <c r="A455" s="16"/>
      <c r="B455" s="387"/>
      <c r="C455" s="391"/>
      <c r="D455" s="392"/>
      <c r="E455" s="396"/>
      <c r="F455" s="399"/>
      <c r="G455" s="17" t="s">
        <v>12</v>
      </c>
      <c r="H455" s="15" t="s">
        <v>13</v>
      </c>
      <c r="I455" s="380"/>
    </row>
    <row r="456" spans="1:9">
      <c r="A456" s="18"/>
      <c r="B456" s="388"/>
      <c r="C456" s="393"/>
      <c r="D456" s="394"/>
      <c r="E456" s="397"/>
      <c r="F456" s="400"/>
      <c r="G456" s="20" t="s">
        <v>15</v>
      </c>
      <c r="H456" s="19" t="s">
        <v>16</v>
      </c>
      <c r="I456" s="381"/>
    </row>
    <row r="457" spans="1:9">
      <c r="A457" s="99"/>
      <c r="B457" s="158"/>
      <c r="C457" s="294"/>
      <c r="D457" s="359"/>
      <c r="E457" s="21"/>
      <c r="F457" s="22"/>
      <c r="G457" s="23"/>
      <c r="H457" s="24"/>
      <c r="I457" s="25"/>
    </row>
    <row r="458" spans="1:9" ht="18">
      <c r="A458" s="99"/>
      <c r="B458" s="278" t="s">
        <v>104</v>
      </c>
      <c r="C458" s="52"/>
      <c r="D458" s="373"/>
      <c r="E458" s="250"/>
      <c r="F458" s="251"/>
      <c r="G458" s="252"/>
      <c r="H458" s="24"/>
      <c r="I458" s="25"/>
    </row>
    <row r="459" spans="1:9">
      <c r="A459" s="99"/>
      <c r="B459" s="83" t="s">
        <v>97</v>
      </c>
      <c r="C459" s="326" t="s">
        <v>98</v>
      </c>
      <c r="D459" s="368"/>
      <c r="E459" s="50"/>
      <c r="F459" s="251"/>
      <c r="G459" s="252"/>
      <c r="H459" s="245"/>
      <c r="I459" s="26"/>
    </row>
    <row r="460" spans="1:9">
      <c r="A460" s="99"/>
      <c r="B460" s="83" t="s">
        <v>247</v>
      </c>
      <c r="C460" s="241" t="s">
        <v>100</v>
      </c>
      <c r="D460" s="218"/>
      <c r="E460" s="69"/>
      <c r="F460" s="62"/>
      <c r="G460" s="71"/>
      <c r="H460" s="58"/>
      <c r="I460" s="59"/>
    </row>
    <row r="461" spans="1:9">
      <c r="A461" s="99">
        <v>68</v>
      </c>
      <c r="B461" s="83" t="s">
        <v>248</v>
      </c>
      <c r="C461" s="241" t="s">
        <v>102</v>
      </c>
      <c r="D461" s="163"/>
      <c r="E461" s="69" t="s">
        <v>107</v>
      </c>
      <c r="F461" s="70">
        <v>254816.56200000003</v>
      </c>
      <c r="G461" s="144"/>
      <c r="H461" s="58"/>
      <c r="I461" s="68">
        <f t="shared" ref="I461" si="13">G461*F461</f>
        <v>0</v>
      </c>
    </row>
    <row r="462" spans="1:9">
      <c r="A462" s="99"/>
      <c r="B462" s="83" t="s">
        <v>576</v>
      </c>
      <c r="C462" s="326"/>
      <c r="D462" s="368"/>
      <c r="E462" s="48"/>
      <c r="F462" s="70"/>
      <c r="G462" s="47"/>
      <c r="H462" s="28"/>
      <c r="I462" s="26"/>
    </row>
    <row r="463" spans="1:9">
      <c r="A463" s="99"/>
      <c r="B463" s="83" t="s">
        <v>97</v>
      </c>
      <c r="C463" s="326" t="s">
        <v>98</v>
      </c>
      <c r="D463" s="368"/>
      <c r="E463" s="48"/>
      <c r="F463" s="70"/>
      <c r="G463" s="47"/>
      <c r="H463" s="28"/>
      <c r="I463" s="26"/>
    </row>
    <row r="464" spans="1:9">
      <c r="A464" s="99"/>
      <c r="B464" s="83" t="s">
        <v>247</v>
      </c>
      <c r="C464" s="241" t="s">
        <v>100</v>
      </c>
      <c r="D464" s="293"/>
      <c r="E464" s="69"/>
      <c r="F464" s="70"/>
      <c r="G464" s="71"/>
      <c r="H464" s="58"/>
      <c r="I464" s="59"/>
    </row>
    <row r="465" spans="1:9">
      <c r="A465" s="99"/>
      <c r="B465" s="83" t="s">
        <v>577</v>
      </c>
      <c r="C465" s="241" t="s">
        <v>578</v>
      </c>
      <c r="D465" s="218"/>
      <c r="E465" s="69"/>
      <c r="F465" s="70"/>
      <c r="G465" s="71"/>
      <c r="H465" s="58"/>
      <c r="I465" s="59"/>
    </row>
    <row r="466" spans="1:9">
      <c r="A466" s="99">
        <v>69</v>
      </c>
      <c r="B466" s="83" t="s">
        <v>579</v>
      </c>
      <c r="C466" s="382" t="s">
        <v>580</v>
      </c>
      <c r="D466" s="383"/>
      <c r="E466" s="69" t="s">
        <v>107</v>
      </c>
      <c r="F466" s="70">
        <v>73440</v>
      </c>
      <c r="G466" s="141"/>
      <c r="H466" s="58"/>
      <c r="I466" s="68">
        <f t="shared" ref="I466" si="14">G466*F466</f>
        <v>0</v>
      </c>
    </row>
    <row r="467" spans="1:9">
      <c r="A467" s="99"/>
      <c r="B467" s="83"/>
      <c r="C467" s="241"/>
      <c r="D467" s="163"/>
      <c r="E467" s="69"/>
      <c r="F467" s="70"/>
      <c r="G467" s="71"/>
      <c r="H467" s="58"/>
      <c r="I467" s="59"/>
    </row>
    <row r="468" spans="1:9">
      <c r="A468" s="99">
        <v>70</v>
      </c>
      <c r="B468" s="83" t="s">
        <v>581</v>
      </c>
      <c r="C468" s="241" t="s">
        <v>582</v>
      </c>
      <c r="D468" s="218"/>
      <c r="E468" s="69" t="s">
        <v>19</v>
      </c>
      <c r="F468" s="70">
        <v>1314</v>
      </c>
      <c r="G468" s="141"/>
      <c r="H468" s="58"/>
      <c r="I468" s="68">
        <f t="shared" ref="I468" si="15">G468*F468</f>
        <v>0</v>
      </c>
    </row>
    <row r="469" spans="1:9">
      <c r="A469" s="99"/>
      <c r="B469" s="83"/>
      <c r="C469" s="76"/>
      <c r="D469" s="218"/>
      <c r="E469" s="69"/>
      <c r="F469" s="70"/>
      <c r="G469" s="71"/>
      <c r="H469" s="58"/>
      <c r="I469" s="59"/>
    </row>
    <row r="470" spans="1:9">
      <c r="A470" s="99">
        <v>71</v>
      </c>
      <c r="B470" s="277" t="s">
        <v>583</v>
      </c>
      <c r="C470" s="382" t="s">
        <v>699</v>
      </c>
      <c r="D470" s="383"/>
      <c r="E470" s="69" t="s">
        <v>585</v>
      </c>
      <c r="F470" s="70">
        <v>2529.6</v>
      </c>
      <c r="G470" s="141"/>
      <c r="H470" s="58"/>
      <c r="I470" s="68">
        <f t="shared" ref="I470" si="16">G470*F470</f>
        <v>0</v>
      </c>
    </row>
    <row r="471" spans="1:9">
      <c r="A471" s="99"/>
      <c r="B471" s="296"/>
      <c r="C471" s="159"/>
      <c r="D471" s="368"/>
      <c r="E471" s="50"/>
      <c r="F471" s="70"/>
      <c r="G471" s="46"/>
      <c r="H471" s="28"/>
      <c r="I471" s="26"/>
    </row>
    <row r="472" spans="1:9">
      <c r="A472" s="99"/>
      <c r="B472" s="278" t="s">
        <v>105</v>
      </c>
      <c r="C472" s="52"/>
      <c r="D472" s="368"/>
      <c r="E472" s="50"/>
      <c r="F472" s="70"/>
      <c r="G472" s="46"/>
      <c r="H472" s="28"/>
      <c r="I472" s="26"/>
    </row>
    <row r="473" spans="1:9">
      <c r="A473" s="99"/>
      <c r="B473" s="83" t="s">
        <v>42</v>
      </c>
      <c r="C473" s="326" t="s">
        <v>85</v>
      </c>
      <c r="D473" s="368"/>
      <c r="E473" s="50"/>
      <c r="F473" s="70"/>
      <c r="G473" s="46"/>
      <c r="H473" s="28"/>
      <c r="I473" s="26"/>
    </row>
    <row r="474" spans="1:9">
      <c r="A474" s="99"/>
      <c r="B474" s="83" t="s">
        <v>245</v>
      </c>
      <c r="C474" s="384" t="s">
        <v>704</v>
      </c>
      <c r="D474" s="385"/>
      <c r="E474" s="101"/>
      <c r="F474" s="70"/>
      <c r="G474" s="57"/>
      <c r="H474" s="58"/>
      <c r="I474" s="59"/>
    </row>
    <row r="475" spans="1:9">
      <c r="A475" s="99"/>
      <c r="B475" s="83" t="s">
        <v>246</v>
      </c>
      <c r="C475" s="76" t="s">
        <v>566</v>
      </c>
      <c r="D475" s="218"/>
      <c r="E475" s="73"/>
      <c r="F475" s="70"/>
      <c r="G475" s="253"/>
      <c r="H475" s="58"/>
      <c r="I475" s="59"/>
    </row>
    <row r="476" spans="1:9">
      <c r="A476" s="99">
        <v>72</v>
      </c>
      <c r="B476" s="88" t="s">
        <v>586</v>
      </c>
      <c r="C476" s="241" t="s">
        <v>587</v>
      </c>
      <c r="D476" s="218"/>
      <c r="E476" s="69" t="s">
        <v>19</v>
      </c>
      <c r="F476" s="70">
        <v>1066.2719999999999</v>
      </c>
      <c r="G476" s="141"/>
      <c r="H476" s="58"/>
      <c r="I476" s="68">
        <f t="shared" ref="I476:I478" si="17">G476*F476</f>
        <v>0</v>
      </c>
    </row>
    <row r="477" spans="1:9">
      <c r="A477" s="99">
        <v>73</v>
      </c>
      <c r="B477" s="88" t="s">
        <v>586</v>
      </c>
      <c r="C477" s="241" t="s">
        <v>588</v>
      </c>
      <c r="D477" s="91"/>
      <c r="E477" s="69" t="s">
        <v>19</v>
      </c>
      <c r="F477" s="70">
        <v>48</v>
      </c>
      <c r="G477" s="141"/>
      <c r="H477" s="58"/>
      <c r="I477" s="68">
        <f t="shared" si="17"/>
        <v>0</v>
      </c>
    </row>
    <row r="478" spans="1:9">
      <c r="A478" s="99">
        <v>74</v>
      </c>
      <c r="B478" s="83" t="s">
        <v>589</v>
      </c>
      <c r="C478" s="241" t="s">
        <v>590</v>
      </c>
      <c r="D478" s="218"/>
      <c r="E478" s="69" t="s">
        <v>19</v>
      </c>
      <c r="F478" s="70">
        <v>107.6992</v>
      </c>
      <c r="G478" s="141"/>
      <c r="H478" s="58"/>
      <c r="I478" s="68">
        <f t="shared" si="17"/>
        <v>0</v>
      </c>
    </row>
    <row r="479" spans="1:9">
      <c r="A479" s="99"/>
      <c r="B479" s="297"/>
      <c r="C479" s="159"/>
      <c r="D479" s="163"/>
      <c r="E479" s="254"/>
      <c r="F479" s="70"/>
      <c r="G479" s="255"/>
      <c r="H479" s="58"/>
      <c r="I479" s="59"/>
    </row>
    <row r="480" spans="1:9">
      <c r="A480" s="99">
        <v>75</v>
      </c>
      <c r="B480" s="83"/>
      <c r="C480" s="384" t="s">
        <v>700</v>
      </c>
      <c r="D480" s="385"/>
      <c r="E480" s="69" t="s">
        <v>107</v>
      </c>
      <c r="F480" s="70">
        <v>3870</v>
      </c>
      <c r="G480" s="141"/>
      <c r="H480" s="58"/>
      <c r="I480" s="68">
        <f t="shared" ref="I480" si="18">G480*F480</f>
        <v>0</v>
      </c>
    </row>
    <row r="481" spans="1:9">
      <c r="A481" s="99"/>
      <c r="B481" s="83" t="s">
        <v>592</v>
      </c>
      <c r="C481" s="326"/>
      <c r="D481" s="372"/>
      <c r="E481" s="48"/>
      <c r="F481" s="70"/>
      <c r="G481" s="256"/>
      <c r="H481" s="28"/>
      <c r="I481" s="26"/>
    </row>
    <row r="482" spans="1:9">
      <c r="A482" s="99"/>
      <c r="B482" s="83" t="s">
        <v>45</v>
      </c>
      <c r="C482" s="326" t="s">
        <v>593</v>
      </c>
      <c r="D482" s="372"/>
      <c r="E482" s="48"/>
      <c r="F482" s="70"/>
      <c r="G482" s="47"/>
      <c r="H482" s="28"/>
      <c r="I482" s="26"/>
    </row>
    <row r="483" spans="1:9">
      <c r="A483" s="99"/>
      <c r="B483" s="83" t="s">
        <v>249</v>
      </c>
      <c r="C483" s="241" t="s">
        <v>594</v>
      </c>
      <c r="D483" s="163"/>
      <c r="E483" s="69"/>
      <c r="F483" s="70"/>
      <c r="G483" s="71"/>
      <c r="H483" s="58"/>
      <c r="I483" s="59"/>
    </row>
    <row r="484" spans="1:9">
      <c r="A484" s="99"/>
      <c r="B484" s="83" t="s">
        <v>595</v>
      </c>
      <c r="C484" s="241" t="s">
        <v>596</v>
      </c>
      <c r="D484" s="163"/>
      <c r="E484" s="69"/>
      <c r="F484" s="70"/>
      <c r="G484" s="71"/>
      <c r="H484" s="58"/>
      <c r="I484" s="59"/>
    </row>
    <row r="485" spans="1:9">
      <c r="A485" s="99">
        <v>76</v>
      </c>
      <c r="B485" s="83" t="s">
        <v>597</v>
      </c>
      <c r="C485" s="241" t="s">
        <v>598</v>
      </c>
      <c r="D485" s="163"/>
      <c r="E485" s="69" t="s">
        <v>143</v>
      </c>
      <c r="F485" s="70">
        <v>758.08</v>
      </c>
      <c r="G485" s="144"/>
      <c r="H485" s="58"/>
      <c r="I485" s="68">
        <f t="shared" ref="I485" si="19">G485*F485</f>
        <v>0</v>
      </c>
    </row>
    <row r="486" spans="1:9">
      <c r="A486" s="99"/>
      <c r="B486" s="83" t="s">
        <v>599</v>
      </c>
      <c r="C486" s="241" t="s">
        <v>600</v>
      </c>
      <c r="D486" s="91"/>
      <c r="E486" s="69"/>
      <c r="F486" s="70"/>
      <c r="G486" s="71"/>
      <c r="H486" s="58"/>
      <c r="I486" s="59"/>
    </row>
    <row r="487" spans="1:9">
      <c r="A487" s="99">
        <v>77</v>
      </c>
      <c r="B487" s="84" t="s">
        <v>601</v>
      </c>
      <c r="C487" s="241" t="s">
        <v>602</v>
      </c>
      <c r="D487" s="218"/>
      <c r="E487" s="69" t="s">
        <v>603</v>
      </c>
      <c r="F487" s="70">
        <v>1542</v>
      </c>
      <c r="G487" s="146"/>
      <c r="H487" s="58"/>
      <c r="I487" s="68">
        <f t="shared" ref="I487:I488" si="20">G487*F487</f>
        <v>0</v>
      </c>
    </row>
    <row r="488" spans="1:9">
      <c r="A488" s="99">
        <v>78</v>
      </c>
      <c r="B488" s="298" t="s">
        <v>601</v>
      </c>
      <c r="C488" s="79" t="s">
        <v>604</v>
      </c>
      <c r="D488" s="91"/>
      <c r="E488" s="69" t="s">
        <v>603</v>
      </c>
      <c r="F488" s="70">
        <v>28.799999999999997</v>
      </c>
      <c r="G488" s="141"/>
      <c r="H488" s="58"/>
      <c r="I488" s="68">
        <f t="shared" si="20"/>
        <v>0</v>
      </c>
    </row>
    <row r="489" spans="1:9">
      <c r="A489" s="99"/>
      <c r="B489" s="338"/>
      <c r="C489" s="85"/>
      <c r="D489" s="91"/>
      <c r="E489" s="73"/>
      <c r="F489" s="70"/>
      <c r="G489" s="57"/>
      <c r="H489" s="58"/>
      <c r="I489" s="59"/>
    </row>
    <row r="490" spans="1:9">
      <c r="A490" s="99"/>
      <c r="B490" s="158"/>
      <c r="C490" s="332"/>
      <c r="D490" s="372"/>
      <c r="E490" s="50"/>
      <c r="F490" s="62"/>
      <c r="G490" s="46"/>
      <c r="H490" s="28"/>
      <c r="I490" s="26"/>
    </row>
    <row r="491" spans="1:9">
      <c r="A491" s="99"/>
      <c r="B491" s="338"/>
      <c r="C491" s="332"/>
      <c r="D491" s="367"/>
      <c r="E491" s="50"/>
      <c r="F491" s="54"/>
      <c r="G491" s="46"/>
      <c r="H491" s="28"/>
      <c r="I491" s="26"/>
    </row>
    <row r="492" spans="1:9">
      <c r="A492" s="33"/>
      <c r="B492" s="339"/>
      <c r="C492" s="309" t="str">
        <f>+C437</f>
        <v xml:space="preserve">ESTA RELACION COMPRENDE 78 CONCEPTOS </v>
      </c>
      <c r="D492" s="357"/>
      <c r="E492" s="34"/>
      <c r="F492" s="35"/>
      <c r="G492" s="35"/>
      <c r="H492" s="123" t="s">
        <v>32</v>
      </c>
      <c r="I492" s="36">
        <f>SUM(I461:I490)</f>
        <v>0</v>
      </c>
    </row>
    <row r="493" spans="1:9">
      <c r="A493" s="37"/>
      <c r="B493" s="340"/>
      <c r="C493" s="310"/>
      <c r="D493" s="313"/>
      <c r="E493" s="30"/>
      <c r="F493" s="32"/>
      <c r="G493" s="32"/>
      <c r="H493" s="124" t="s">
        <v>33</v>
      </c>
      <c r="I493" s="36">
        <f>I492+I437+I382+I323+I267+I212+I156+I101+I49</f>
        <v>0</v>
      </c>
    </row>
    <row r="494" spans="1:9">
      <c r="A494" s="38"/>
      <c r="B494" s="313"/>
      <c r="C494" s="311"/>
      <c r="D494" s="313"/>
      <c r="E494" s="39"/>
      <c r="F494" s="32"/>
      <c r="G494" s="32"/>
      <c r="H494" s="31"/>
      <c r="I494" s="40"/>
    </row>
    <row r="495" spans="1:9">
      <c r="A495" s="38"/>
      <c r="B495" s="313"/>
      <c r="C495" s="312" t="s">
        <v>34</v>
      </c>
      <c r="D495" s="313"/>
      <c r="E495" s="39"/>
      <c r="F495" s="32"/>
      <c r="G495" s="32"/>
      <c r="H495" s="124" t="s">
        <v>273</v>
      </c>
      <c r="I495" s="36">
        <f>+I493</f>
        <v>0</v>
      </c>
    </row>
    <row r="496" spans="1:9" ht="15.75">
      <c r="A496" s="38"/>
      <c r="B496" s="313"/>
      <c r="C496" s="313"/>
      <c r="D496" s="313"/>
      <c r="E496" s="39"/>
      <c r="F496" s="32"/>
      <c r="G496" s="32"/>
      <c r="H496" s="490" t="s">
        <v>467</v>
      </c>
      <c r="I496" s="36">
        <f>I495*0.11</f>
        <v>0</v>
      </c>
    </row>
    <row r="497" spans="1:9">
      <c r="A497" s="38"/>
      <c r="B497" s="313"/>
      <c r="C497" s="311"/>
      <c r="D497" s="313"/>
      <c r="E497" s="39"/>
      <c r="F497" s="32"/>
      <c r="G497" s="32"/>
      <c r="H497" s="124" t="s">
        <v>468</v>
      </c>
      <c r="I497" s="36">
        <f>I495+I496</f>
        <v>0</v>
      </c>
    </row>
    <row r="498" spans="1:9">
      <c r="A498" s="38"/>
      <c r="B498" s="313"/>
      <c r="C498" s="312" t="s">
        <v>35</v>
      </c>
      <c r="D498" s="312" t="s">
        <v>36</v>
      </c>
      <c r="E498" s="39"/>
      <c r="F498" s="32"/>
      <c r="G498" s="32"/>
      <c r="H498" s="31"/>
      <c r="I498" s="40"/>
    </row>
    <row r="499" spans="1:9" ht="15.75" thickBot="1">
      <c r="A499" s="41"/>
      <c r="B499" s="341"/>
      <c r="C499" s="314"/>
      <c r="D499" s="314"/>
      <c r="E499" s="42"/>
      <c r="F499" s="43"/>
      <c r="G499" s="43"/>
      <c r="H499" s="44"/>
      <c r="I499" s="45"/>
    </row>
    <row r="500" spans="1:9" ht="15.75" thickTop="1">
      <c r="A500" s="98"/>
      <c r="B500" s="315"/>
      <c r="C500" s="315"/>
      <c r="D500" s="315"/>
      <c r="E500" s="98"/>
      <c r="F500" s="98"/>
      <c r="G500" s="98"/>
      <c r="H500" s="98"/>
      <c r="I500" s="98"/>
    </row>
    <row r="502" spans="1:9">
      <c r="I502" s="377"/>
    </row>
    <row r="503" spans="1:9">
      <c r="I503" s="377"/>
    </row>
    <row r="504" spans="1:9">
      <c r="I504" s="378"/>
    </row>
    <row r="505" spans="1:9">
      <c r="I505" s="378"/>
    </row>
  </sheetData>
  <mergeCells count="124">
    <mergeCell ref="I62:I63"/>
    <mergeCell ref="I114:I115"/>
    <mergeCell ref="I169:I170"/>
    <mergeCell ref="I225:I226"/>
    <mergeCell ref="I280:I281"/>
    <mergeCell ref="I172:I175"/>
    <mergeCell ref="I117:I120"/>
    <mergeCell ref="I65:I68"/>
    <mergeCell ref="C140:D141"/>
    <mergeCell ref="F228:F231"/>
    <mergeCell ref="G228:H229"/>
    <mergeCell ref="C165:H165"/>
    <mergeCell ref="D166:G171"/>
    <mergeCell ref="H166:H171"/>
    <mergeCell ref="E228:E231"/>
    <mergeCell ref="C368:D368"/>
    <mergeCell ref="B339:B342"/>
    <mergeCell ref="C339:D342"/>
    <mergeCell ref="E339:E342"/>
    <mergeCell ref="F339:F342"/>
    <mergeCell ref="G339:H340"/>
    <mergeCell ref="I336:I337"/>
    <mergeCell ref="C344:D345"/>
    <mergeCell ref="C192:D193"/>
    <mergeCell ref="I339:I342"/>
    <mergeCell ref="C332:H332"/>
    <mergeCell ref="D333:G338"/>
    <mergeCell ref="H333:H338"/>
    <mergeCell ref="I283:I286"/>
    <mergeCell ref="I228:I231"/>
    <mergeCell ref="C235:D235"/>
    <mergeCell ref="C276:H276"/>
    <mergeCell ref="D277:G282"/>
    <mergeCell ref="H277:H282"/>
    <mergeCell ref="D222:G227"/>
    <mergeCell ref="C221:H221"/>
    <mergeCell ref="H222:H227"/>
    <mergeCell ref="B228:B231"/>
    <mergeCell ref="C228:D231"/>
    <mergeCell ref="B283:B286"/>
    <mergeCell ref="C283:D286"/>
    <mergeCell ref="E283:E286"/>
    <mergeCell ref="F283:F286"/>
    <mergeCell ref="G283:H284"/>
    <mergeCell ref="C181:D181"/>
    <mergeCell ref="C183:D183"/>
    <mergeCell ref="C184:D184"/>
    <mergeCell ref="C187:D187"/>
    <mergeCell ref="C188:D188"/>
    <mergeCell ref="C189:D189"/>
    <mergeCell ref="C191:D191"/>
    <mergeCell ref="C196:D196"/>
    <mergeCell ref="C202:D202"/>
    <mergeCell ref="B172:B175"/>
    <mergeCell ref="C172:D175"/>
    <mergeCell ref="E172:E175"/>
    <mergeCell ref="F172:F175"/>
    <mergeCell ref="G172:H173"/>
    <mergeCell ref="C1:H1"/>
    <mergeCell ref="D2:G7"/>
    <mergeCell ref="H2:H7"/>
    <mergeCell ref="C44:D44"/>
    <mergeCell ref="B8:B11"/>
    <mergeCell ref="B117:B120"/>
    <mergeCell ref="B65:B68"/>
    <mergeCell ref="E65:E68"/>
    <mergeCell ref="F65:F68"/>
    <mergeCell ref="G65:H66"/>
    <mergeCell ref="G117:H118"/>
    <mergeCell ref="C34:D35"/>
    <mergeCell ref="I5:I6"/>
    <mergeCell ref="I8:I11"/>
    <mergeCell ref="C12:D12"/>
    <mergeCell ref="C20:D20"/>
    <mergeCell ref="C31:D31"/>
    <mergeCell ref="F8:F11"/>
    <mergeCell ref="G8:H9"/>
    <mergeCell ref="C364:D364"/>
    <mergeCell ref="C8:D11"/>
    <mergeCell ref="E8:E11"/>
    <mergeCell ref="D59:G64"/>
    <mergeCell ref="C69:D69"/>
    <mergeCell ref="C72:D72"/>
    <mergeCell ref="C78:D78"/>
    <mergeCell ref="C110:H110"/>
    <mergeCell ref="D111:G116"/>
    <mergeCell ref="H111:H116"/>
    <mergeCell ref="C117:D120"/>
    <mergeCell ref="E117:E120"/>
    <mergeCell ref="F117:F120"/>
    <mergeCell ref="C58:H58"/>
    <mergeCell ref="H59:H64"/>
    <mergeCell ref="C65:D68"/>
    <mergeCell ref="C359:D360"/>
    <mergeCell ref="C391:H391"/>
    <mergeCell ref="D392:G397"/>
    <mergeCell ref="H392:H397"/>
    <mergeCell ref="I395:I396"/>
    <mergeCell ref="B398:B401"/>
    <mergeCell ref="C398:D401"/>
    <mergeCell ref="E398:E401"/>
    <mergeCell ref="F398:F401"/>
    <mergeCell ref="G398:H399"/>
    <mergeCell ref="I398:I401"/>
    <mergeCell ref="C432:D432"/>
    <mergeCell ref="C446:H446"/>
    <mergeCell ref="D447:G452"/>
    <mergeCell ref="H447:H452"/>
    <mergeCell ref="I450:I451"/>
    <mergeCell ref="C406:D406"/>
    <mergeCell ref="C411:D411"/>
    <mergeCell ref="C412:D412"/>
    <mergeCell ref="C413:D413"/>
    <mergeCell ref="C416:D416"/>
    <mergeCell ref="I453:I456"/>
    <mergeCell ref="C466:D466"/>
    <mergeCell ref="C470:D470"/>
    <mergeCell ref="C474:D474"/>
    <mergeCell ref="C480:D480"/>
    <mergeCell ref="B453:B456"/>
    <mergeCell ref="C453:D456"/>
    <mergeCell ref="E453:E456"/>
    <mergeCell ref="F453:F456"/>
    <mergeCell ref="G453:H454"/>
  </mergeCells>
  <pageMargins left="0.70866141732283472" right="0.70866141732283472" top="0.74803149606299213" bottom="0.74803149606299213" header="0.31496062992125984" footer="0.31496062992125984"/>
  <pageSetup paperSize="3" scale="45" orientation="landscape" r:id="rId1"/>
  <rowBreaks count="8" manualBreakCount="8">
    <brk id="57" max="16383" man="1"/>
    <brk id="109" max="16383" man="1"/>
    <brk id="164" max="16383" man="1"/>
    <brk id="220" max="16383" man="1"/>
    <brk id="275" max="16383" man="1"/>
    <brk id="331" max="16383" man="1"/>
    <brk id="390" max="8" man="1"/>
    <brk id="445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989"/>
  <sheetViews>
    <sheetView view="pageBreakPreview" topLeftCell="A3941" zoomScaleNormal="100" zoomScaleSheetLayoutView="100" workbookViewId="0">
      <selection activeCell="C3924" sqref="C3924:G3924"/>
    </sheetView>
  </sheetViews>
  <sheetFormatPr baseColWidth="10" defaultRowHeight="12.75"/>
  <cols>
    <col min="1" max="1" width="4" style="111" customWidth="1"/>
    <col min="2" max="2" width="15.7109375" style="111" customWidth="1"/>
    <col min="3" max="3" width="26.5703125" style="111" customWidth="1"/>
    <col min="4" max="4" width="10.140625" style="111" bestFit="1" customWidth="1"/>
    <col min="5" max="5" width="10.7109375" style="115" customWidth="1"/>
    <col min="6" max="6" width="10.5703125" style="111" customWidth="1"/>
    <col min="7" max="7" width="16.28515625" style="111" bestFit="1" customWidth="1"/>
    <col min="8" max="9" width="11.42578125" style="102"/>
    <col min="10" max="10" width="4" style="102" customWidth="1"/>
    <col min="11" max="11" width="15.7109375" style="102" customWidth="1"/>
    <col min="12" max="12" width="26.5703125" style="102" customWidth="1"/>
    <col min="13" max="13" width="8.5703125" style="102" customWidth="1"/>
    <col min="14" max="14" width="10.7109375" style="102" customWidth="1"/>
    <col min="15" max="15" width="10.5703125" style="102" customWidth="1"/>
    <col min="16" max="16" width="12.7109375" style="102" customWidth="1"/>
    <col min="17" max="256" width="11.42578125" style="102"/>
    <col min="257" max="257" width="4" style="102" customWidth="1"/>
    <col min="258" max="258" width="15.7109375" style="102" customWidth="1"/>
    <col min="259" max="259" width="26.5703125" style="102" customWidth="1"/>
    <col min="260" max="260" width="8.5703125" style="102" customWidth="1"/>
    <col min="261" max="261" width="10.7109375" style="102" customWidth="1"/>
    <col min="262" max="262" width="10.5703125" style="102" customWidth="1"/>
    <col min="263" max="263" width="14.5703125" style="102" customWidth="1"/>
    <col min="264" max="265" width="11.42578125" style="102"/>
    <col min="266" max="266" width="4" style="102" customWidth="1"/>
    <col min="267" max="267" width="15.7109375" style="102" customWidth="1"/>
    <col min="268" max="268" width="26.5703125" style="102" customWidth="1"/>
    <col min="269" max="269" width="8.5703125" style="102" customWidth="1"/>
    <col min="270" max="270" width="10.7109375" style="102" customWidth="1"/>
    <col min="271" max="271" width="10.5703125" style="102" customWidth="1"/>
    <col min="272" max="272" width="12.7109375" style="102" customWidth="1"/>
    <col min="273" max="512" width="11.42578125" style="102"/>
    <col min="513" max="513" width="4" style="102" customWidth="1"/>
    <col min="514" max="514" width="15.7109375" style="102" customWidth="1"/>
    <col min="515" max="515" width="26.5703125" style="102" customWidth="1"/>
    <col min="516" max="516" width="8.5703125" style="102" customWidth="1"/>
    <col min="517" max="517" width="10.7109375" style="102" customWidth="1"/>
    <col min="518" max="518" width="10.5703125" style="102" customWidth="1"/>
    <col min="519" max="519" width="14.5703125" style="102" customWidth="1"/>
    <col min="520" max="521" width="11.42578125" style="102"/>
    <col min="522" max="522" width="4" style="102" customWidth="1"/>
    <col min="523" max="523" width="15.7109375" style="102" customWidth="1"/>
    <col min="524" max="524" width="26.5703125" style="102" customWidth="1"/>
    <col min="525" max="525" width="8.5703125" style="102" customWidth="1"/>
    <col min="526" max="526" width="10.7109375" style="102" customWidth="1"/>
    <col min="527" max="527" width="10.5703125" style="102" customWidth="1"/>
    <col min="528" max="528" width="12.7109375" style="102" customWidth="1"/>
    <col min="529" max="768" width="11.42578125" style="102"/>
    <col min="769" max="769" width="4" style="102" customWidth="1"/>
    <col min="770" max="770" width="15.7109375" style="102" customWidth="1"/>
    <col min="771" max="771" width="26.5703125" style="102" customWidth="1"/>
    <col min="772" max="772" width="8.5703125" style="102" customWidth="1"/>
    <col min="773" max="773" width="10.7109375" style="102" customWidth="1"/>
    <col min="774" max="774" width="10.5703125" style="102" customWidth="1"/>
    <col min="775" max="775" width="14.5703125" style="102" customWidth="1"/>
    <col min="776" max="777" width="11.42578125" style="102"/>
    <col min="778" max="778" width="4" style="102" customWidth="1"/>
    <col min="779" max="779" width="15.7109375" style="102" customWidth="1"/>
    <col min="780" max="780" width="26.5703125" style="102" customWidth="1"/>
    <col min="781" max="781" width="8.5703125" style="102" customWidth="1"/>
    <col min="782" max="782" width="10.7109375" style="102" customWidth="1"/>
    <col min="783" max="783" width="10.5703125" style="102" customWidth="1"/>
    <col min="784" max="784" width="12.7109375" style="102" customWidth="1"/>
    <col min="785" max="1024" width="11.42578125" style="102"/>
    <col min="1025" max="1025" width="4" style="102" customWidth="1"/>
    <col min="1026" max="1026" width="15.7109375" style="102" customWidth="1"/>
    <col min="1027" max="1027" width="26.5703125" style="102" customWidth="1"/>
    <col min="1028" max="1028" width="8.5703125" style="102" customWidth="1"/>
    <col min="1029" max="1029" width="10.7109375" style="102" customWidth="1"/>
    <col min="1030" max="1030" width="10.5703125" style="102" customWidth="1"/>
    <col min="1031" max="1031" width="14.5703125" style="102" customWidth="1"/>
    <col min="1032" max="1033" width="11.42578125" style="102"/>
    <col min="1034" max="1034" width="4" style="102" customWidth="1"/>
    <col min="1035" max="1035" width="15.7109375" style="102" customWidth="1"/>
    <col min="1036" max="1036" width="26.5703125" style="102" customWidth="1"/>
    <col min="1037" max="1037" width="8.5703125" style="102" customWidth="1"/>
    <col min="1038" max="1038" width="10.7109375" style="102" customWidth="1"/>
    <col min="1039" max="1039" width="10.5703125" style="102" customWidth="1"/>
    <col min="1040" max="1040" width="12.7109375" style="102" customWidth="1"/>
    <col min="1041" max="1280" width="11.42578125" style="102"/>
    <col min="1281" max="1281" width="4" style="102" customWidth="1"/>
    <col min="1282" max="1282" width="15.7109375" style="102" customWidth="1"/>
    <col min="1283" max="1283" width="26.5703125" style="102" customWidth="1"/>
    <col min="1284" max="1284" width="8.5703125" style="102" customWidth="1"/>
    <col min="1285" max="1285" width="10.7109375" style="102" customWidth="1"/>
    <col min="1286" max="1286" width="10.5703125" style="102" customWidth="1"/>
    <col min="1287" max="1287" width="14.5703125" style="102" customWidth="1"/>
    <col min="1288" max="1289" width="11.42578125" style="102"/>
    <col min="1290" max="1290" width="4" style="102" customWidth="1"/>
    <col min="1291" max="1291" width="15.7109375" style="102" customWidth="1"/>
    <col min="1292" max="1292" width="26.5703125" style="102" customWidth="1"/>
    <col min="1293" max="1293" width="8.5703125" style="102" customWidth="1"/>
    <col min="1294" max="1294" width="10.7109375" style="102" customWidth="1"/>
    <col min="1295" max="1295" width="10.5703125" style="102" customWidth="1"/>
    <col min="1296" max="1296" width="12.7109375" style="102" customWidth="1"/>
    <col min="1297" max="1536" width="11.42578125" style="102"/>
    <col min="1537" max="1537" width="4" style="102" customWidth="1"/>
    <col min="1538" max="1538" width="15.7109375" style="102" customWidth="1"/>
    <col min="1539" max="1539" width="26.5703125" style="102" customWidth="1"/>
    <col min="1540" max="1540" width="8.5703125" style="102" customWidth="1"/>
    <col min="1541" max="1541" width="10.7109375" style="102" customWidth="1"/>
    <col min="1542" max="1542" width="10.5703125" style="102" customWidth="1"/>
    <col min="1543" max="1543" width="14.5703125" style="102" customWidth="1"/>
    <col min="1544" max="1545" width="11.42578125" style="102"/>
    <col min="1546" max="1546" width="4" style="102" customWidth="1"/>
    <col min="1547" max="1547" width="15.7109375" style="102" customWidth="1"/>
    <col min="1548" max="1548" width="26.5703125" style="102" customWidth="1"/>
    <col min="1549" max="1549" width="8.5703125" style="102" customWidth="1"/>
    <col min="1550" max="1550" width="10.7109375" style="102" customWidth="1"/>
    <col min="1551" max="1551" width="10.5703125" style="102" customWidth="1"/>
    <col min="1552" max="1552" width="12.7109375" style="102" customWidth="1"/>
    <col min="1553" max="1792" width="11.42578125" style="102"/>
    <col min="1793" max="1793" width="4" style="102" customWidth="1"/>
    <col min="1794" max="1794" width="15.7109375" style="102" customWidth="1"/>
    <col min="1795" max="1795" width="26.5703125" style="102" customWidth="1"/>
    <col min="1796" max="1796" width="8.5703125" style="102" customWidth="1"/>
    <col min="1797" max="1797" width="10.7109375" style="102" customWidth="1"/>
    <col min="1798" max="1798" width="10.5703125" style="102" customWidth="1"/>
    <col min="1799" max="1799" width="14.5703125" style="102" customWidth="1"/>
    <col min="1800" max="1801" width="11.42578125" style="102"/>
    <col min="1802" max="1802" width="4" style="102" customWidth="1"/>
    <col min="1803" max="1803" width="15.7109375" style="102" customWidth="1"/>
    <col min="1804" max="1804" width="26.5703125" style="102" customWidth="1"/>
    <col min="1805" max="1805" width="8.5703125" style="102" customWidth="1"/>
    <col min="1806" max="1806" width="10.7109375" style="102" customWidth="1"/>
    <col min="1807" max="1807" width="10.5703125" style="102" customWidth="1"/>
    <col min="1808" max="1808" width="12.7109375" style="102" customWidth="1"/>
    <col min="1809" max="2048" width="11.42578125" style="102"/>
    <col min="2049" max="2049" width="4" style="102" customWidth="1"/>
    <col min="2050" max="2050" width="15.7109375" style="102" customWidth="1"/>
    <col min="2051" max="2051" width="26.5703125" style="102" customWidth="1"/>
    <col min="2052" max="2052" width="8.5703125" style="102" customWidth="1"/>
    <col min="2053" max="2053" width="10.7109375" style="102" customWidth="1"/>
    <col min="2054" max="2054" width="10.5703125" style="102" customWidth="1"/>
    <col min="2055" max="2055" width="14.5703125" style="102" customWidth="1"/>
    <col min="2056" max="2057" width="11.42578125" style="102"/>
    <col min="2058" max="2058" width="4" style="102" customWidth="1"/>
    <col min="2059" max="2059" width="15.7109375" style="102" customWidth="1"/>
    <col min="2060" max="2060" width="26.5703125" style="102" customWidth="1"/>
    <col min="2061" max="2061" width="8.5703125" style="102" customWidth="1"/>
    <col min="2062" max="2062" width="10.7109375" style="102" customWidth="1"/>
    <col min="2063" max="2063" width="10.5703125" style="102" customWidth="1"/>
    <col min="2064" max="2064" width="12.7109375" style="102" customWidth="1"/>
    <col min="2065" max="2304" width="11.42578125" style="102"/>
    <col min="2305" max="2305" width="4" style="102" customWidth="1"/>
    <col min="2306" max="2306" width="15.7109375" style="102" customWidth="1"/>
    <col min="2307" max="2307" width="26.5703125" style="102" customWidth="1"/>
    <col min="2308" max="2308" width="8.5703125" style="102" customWidth="1"/>
    <col min="2309" max="2309" width="10.7109375" style="102" customWidth="1"/>
    <col min="2310" max="2310" width="10.5703125" style="102" customWidth="1"/>
    <col min="2311" max="2311" width="14.5703125" style="102" customWidth="1"/>
    <col min="2312" max="2313" width="11.42578125" style="102"/>
    <col min="2314" max="2314" width="4" style="102" customWidth="1"/>
    <col min="2315" max="2315" width="15.7109375" style="102" customWidth="1"/>
    <col min="2316" max="2316" width="26.5703125" style="102" customWidth="1"/>
    <col min="2317" max="2317" width="8.5703125" style="102" customWidth="1"/>
    <col min="2318" max="2318" width="10.7109375" style="102" customWidth="1"/>
    <col min="2319" max="2319" width="10.5703125" style="102" customWidth="1"/>
    <col min="2320" max="2320" width="12.7109375" style="102" customWidth="1"/>
    <col min="2321" max="2560" width="11.42578125" style="102"/>
    <col min="2561" max="2561" width="4" style="102" customWidth="1"/>
    <col min="2562" max="2562" width="15.7109375" style="102" customWidth="1"/>
    <col min="2563" max="2563" width="26.5703125" style="102" customWidth="1"/>
    <col min="2564" max="2564" width="8.5703125" style="102" customWidth="1"/>
    <col min="2565" max="2565" width="10.7109375" style="102" customWidth="1"/>
    <col min="2566" max="2566" width="10.5703125" style="102" customWidth="1"/>
    <col min="2567" max="2567" width="14.5703125" style="102" customWidth="1"/>
    <col min="2568" max="2569" width="11.42578125" style="102"/>
    <col min="2570" max="2570" width="4" style="102" customWidth="1"/>
    <col min="2571" max="2571" width="15.7109375" style="102" customWidth="1"/>
    <col min="2572" max="2572" width="26.5703125" style="102" customWidth="1"/>
    <col min="2573" max="2573" width="8.5703125" style="102" customWidth="1"/>
    <col min="2574" max="2574" width="10.7109375" style="102" customWidth="1"/>
    <col min="2575" max="2575" width="10.5703125" style="102" customWidth="1"/>
    <col min="2576" max="2576" width="12.7109375" style="102" customWidth="1"/>
    <col min="2577" max="2816" width="11.42578125" style="102"/>
    <col min="2817" max="2817" width="4" style="102" customWidth="1"/>
    <col min="2818" max="2818" width="15.7109375" style="102" customWidth="1"/>
    <col min="2819" max="2819" width="26.5703125" style="102" customWidth="1"/>
    <col min="2820" max="2820" width="8.5703125" style="102" customWidth="1"/>
    <col min="2821" max="2821" width="10.7109375" style="102" customWidth="1"/>
    <col min="2822" max="2822" width="10.5703125" style="102" customWidth="1"/>
    <col min="2823" max="2823" width="14.5703125" style="102" customWidth="1"/>
    <col min="2824" max="2825" width="11.42578125" style="102"/>
    <col min="2826" max="2826" width="4" style="102" customWidth="1"/>
    <col min="2827" max="2827" width="15.7109375" style="102" customWidth="1"/>
    <col min="2828" max="2828" width="26.5703125" style="102" customWidth="1"/>
    <col min="2829" max="2829" width="8.5703125" style="102" customWidth="1"/>
    <col min="2830" max="2830" width="10.7109375" style="102" customWidth="1"/>
    <col min="2831" max="2831" width="10.5703125" style="102" customWidth="1"/>
    <col min="2832" max="2832" width="12.7109375" style="102" customWidth="1"/>
    <col min="2833" max="3072" width="11.42578125" style="102"/>
    <col min="3073" max="3073" width="4" style="102" customWidth="1"/>
    <col min="3074" max="3074" width="15.7109375" style="102" customWidth="1"/>
    <col min="3075" max="3075" width="26.5703125" style="102" customWidth="1"/>
    <col min="3076" max="3076" width="8.5703125" style="102" customWidth="1"/>
    <col min="3077" max="3077" width="10.7109375" style="102" customWidth="1"/>
    <col min="3078" max="3078" width="10.5703125" style="102" customWidth="1"/>
    <col min="3079" max="3079" width="14.5703125" style="102" customWidth="1"/>
    <col min="3080" max="3081" width="11.42578125" style="102"/>
    <col min="3082" max="3082" width="4" style="102" customWidth="1"/>
    <col min="3083" max="3083" width="15.7109375" style="102" customWidth="1"/>
    <col min="3084" max="3084" width="26.5703125" style="102" customWidth="1"/>
    <col min="3085" max="3085" width="8.5703125" style="102" customWidth="1"/>
    <col min="3086" max="3086" width="10.7109375" style="102" customWidth="1"/>
    <col min="3087" max="3087" width="10.5703125" style="102" customWidth="1"/>
    <col min="3088" max="3088" width="12.7109375" style="102" customWidth="1"/>
    <col min="3089" max="3328" width="11.42578125" style="102"/>
    <col min="3329" max="3329" width="4" style="102" customWidth="1"/>
    <col min="3330" max="3330" width="15.7109375" style="102" customWidth="1"/>
    <col min="3331" max="3331" width="26.5703125" style="102" customWidth="1"/>
    <col min="3332" max="3332" width="8.5703125" style="102" customWidth="1"/>
    <col min="3333" max="3333" width="10.7109375" style="102" customWidth="1"/>
    <col min="3334" max="3334" width="10.5703125" style="102" customWidth="1"/>
    <col min="3335" max="3335" width="14.5703125" style="102" customWidth="1"/>
    <col min="3336" max="3337" width="11.42578125" style="102"/>
    <col min="3338" max="3338" width="4" style="102" customWidth="1"/>
    <col min="3339" max="3339" width="15.7109375" style="102" customWidth="1"/>
    <col min="3340" max="3340" width="26.5703125" style="102" customWidth="1"/>
    <col min="3341" max="3341" width="8.5703125" style="102" customWidth="1"/>
    <col min="3342" max="3342" width="10.7109375" style="102" customWidth="1"/>
    <col min="3343" max="3343" width="10.5703125" style="102" customWidth="1"/>
    <col min="3344" max="3344" width="12.7109375" style="102" customWidth="1"/>
    <col min="3345" max="3584" width="11.42578125" style="102"/>
    <col min="3585" max="3585" width="4" style="102" customWidth="1"/>
    <col min="3586" max="3586" width="15.7109375" style="102" customWidth="1"/>
    <col min="3587" max="3587" width="26.5703125" style="102" customWidth="1"/>
    <col min="3588" max="3588" width="8.5703125" style="102" customWidth="1"/>
    <col min="3589" max="3589" width="10.7109375" style="102" customWidth="1"/>
    <col min="3590" max="3590" width="10.5703125" style="102" customWidth="1"/>
    <col min="3591" max="3591" width="14.5703125" style="102" customWidth="1"/>
    <col min="3592" max="3593" width="11.42578125" style="102"/>
    <col min="3594" max="3594" width="4" style="102" customWidth="1"/>
    <col min="3595" max="3595" width="15.7109375" style="102" customWidth="1"/>
    <col min="3596" max="3596" width="26.5703125" style="102" customWidth="1"/>
    <col min="3597" max="3597" width="8.5703125" style="102" customWidth="1"/>
    <col min="3598" max="3598" width="10.7109375" style="102" customWidth="1"/>
    <col min="3599" max="3599" width="10.5703125" style="102" customWidth="1"/>
    <col min="3600" max="3600" width="12.7109375" style="102" customWidth="1"/>
    <col min="3601" max="3840" width="11.42578125" style="102"/>
    <col min="3841" max="3841" width="4" style="102" customWidth="1"/>
    <col min="3842" max="3842" width="15.7109375" style="102" customWidth="1"/>
    <col min="3843" max="3843" width="26.5703125" style="102" customWidth="1"/>
    <col min="3844" max="3844" width="8.5703125" style="102" customWidth="1"/>
    <col min="3845" max="3845" width="10.7109375" style="102" customWidth="1"/>
    <col min="3846" max="3846" width="10.5703125" style="102" customWidth="1"/>
    <col min="3847" max="3847" width="14.5703125" style="102" customWidth="1"/>
    <col min="3848" max="3849" width="11.42578125" style="102"/>
    <col min="3850" max="3850" width="4" style="102" customWidth="1"/>
    <col min="3851" max="3851" width="15.7109375" style="102" customWidth="1"/>
    <col min="3852" max="3852" width="26.5703125" style="102" customWidth="1"/>
    <col min="3853" max="3853" width="8.5703125" style="102" customWidth="1"/>
    <col min="3854" max="3854" width="10.7109375" style="102" customWidth="1"/>
    <col min="3855" max="3855" width="10.5703125" style="102" customWidth="1"/>
    <col min="3856" max="3856" width="12.7109375" style="102" customWidth="1"/>
    <col min="3857" max="4096" width="11.42578125" style="102"/>
    <col min="4097" max="4097" width="4" style="102" customWidth="1"/>
    <col min="4098" max="4098" width="15.7109375" style="102" customWidth="1"/>
    <col min="4099" max="4099" width="26.5703125" style="102" customWidth="1"/>
    <col min="4100" max="4100" width="8.5703125" style="102" customWidth="1"/>
    <col min="4101" max="4101" width="10.7109375" style="102" customWidth="1"/>
    <col min="4102" max="4102" width="10.5703125" style="102" customWidth="1"/>
    <col min="4103" max="4103" width="14.5703125" style="102" customWidth="1"/>
    <col min="4104" max="4105" width="11.42578125" style="102"/>
    <col min="4106" max="4106" width="4" style="102" customWidth="1"/>
    <col min="4107" max="4107" width="15.7109375" style="102" customWidth="1"/>
    <col min="4108" max="4108" width="26.5703125" style="102" customWidth="1"/>
    <col min="4109" max="4109" width="8.5703125" style="102" customWidth="1"/>
    <col min="4110" max="4110" width="10.7109375" style="102" customWidth="1"/>
    <col min="4111" max="4111" width="10.5703125" style="102" customWidth="1"/>
    <col min="4112" max="4112" width="12.7109375" style="102" customWidth="1"/>
    <col min="4113" max="4352" width="11.42578125" style="102"/>
    <col min="4353" max="4353" width="4" style="102" customWidth="1"/>
    <col min="4354" max="4354" width="15.7109375" style="102" customWidth="1"/>
    <col min="4355" max="4355" width="26.5703125" style="102" customWidth="1"/>
    <col min="4356" max="4356" width="8.5703125" style="102" customWidth="1"/>
    <col min="4357" max="4357" width="10.7109375" style="102" customWidth="1"/>
    <col min="4358" max="4358" width="10.5703125" style="102" customWidth="1"/>
    <col min="4359" max="4359" width="14.5703125" style="102" customWidth="1"/>
    <col min="4360" max="4361" width="11.42578125" style="102"/>
    <col min="4362" max="4362" width="4" style="102" customWidth="1"/>
    <col min="4363" max="4363" width="15.7109375" style="102" customWidth="1"/>
    <col min="4364" max="4364" width="26.5703125" style="102" customWidth="1"/>
    <col min="4365" max="4365" width="8.5703125" style="102" customWidth="1"/>
    <col min="4366" max="4366" width="10.7109375" style="102" customWidth="1"/>
    <col min="4367" max="4367" width="10.5703125" style="102" customWidth="1"/>
    <col min="4368" max="4368" width="12.7109375" style="102" customWidth="1"/>
    <col min="4369" max="4608" width="11.42578125" style="102"/>
    <col min="4609" max="4609" width="4" style="102" customWidth="1"/>
    <col min="4610" max="4610" width="15.7109375" style="102" customWidth="1"/>
    <col min="4611" max="4611" width="26.5703125" style="102" customWidth="1"/>
    <col min="4612" max="4612" width="8.5703125" style="102" customWidth="1"/>
    <col min="4613" max="4613" width="10.7109375" style="102" customWidth="1"/>
    <col min="4614" max="4614" width="10.5703125" style="102" customWidth="1"/>
    <col min="4615" max="4615" width="14.5703125" style="102" customWidth="1"/>
    <col min="4616" max="4617" width="11.42578125" style="102"/>
    <col min="4618" max="4618" width="4" style="102" customWidth="1"/>
    <col min="4619" max="4619" width="15.7109375" style="102" customWidth="1"/>
    <col min="4620" max="4620" width="26.5703125" style="102" customWidth="1"/>
    <col min="4621" max="4621" width="8.5703125" style="102" customWidth="1"/>
    <col min="4622" max="4622" width="10.7109375" style="102" customWidth="1"/>
    <col min="4623" max="4623" width="10.5703125" style="102" customWidth="1"/>
    <col min="4624" max="4624" width="12.7109375" style="102" customWidth="1"/>
    <col min="4625" max="4864" width="11.42578125" style="102"/>
    <col min="4865" max="4865" width="4" style="102" customWidth="1"/>
    <col min="4866" max="4866" width="15.7109375" style="102" customWidth="1"/>
    <col min="4867" max="4867" width="26.5703125" style="102" customWidth="1"/>
    <col min="4868" max="4868" width="8.5703125" style="102" customWidth="1"/>
    <col min="4869" max="4869" width="10.7109375" style="102" customWidth="1"/>
    <col min="4870" max="4870" width="10.5703125" style="102" customWidth="1"/>
    <col min="4871" max="4871" width="14.5703125" style="102" customWidth="1"/>
    <col min="4872" max="4873" width="11.42578125" style="102"/>
    <col min="4874" max="4874" width="4" style="102" customWidth="1"/>
    <col min="4875" max="4875" width="15.7109375" style="102" customWidth="1"/>
    <col min="4876" max="4876" width="26.5703125" style="102" customWidth="1"/>
    <col min="4877" max="4877" width="8.5703125" style="102" customWidth="1"/>
    <col min="4878" max="4878" width="10.7109375" style="102" customWidth="1"/>
    <col min="4879" max="4879" width="10.5703125" style="102" customWidth="1"/>
    <col min="4880" max="4880" width="12.7109375" style="102" customWidth="1"/>
    <col min="4881" max="5120" width="11.42578125" style="102"/>
    <col min="5121" max="5121" width="4" style="102" customWidth="1"/>
    <col min="5122" max="5122" width="15.7109375" style="102" customWidth="1"/>
    <col min="5123" max="5123" width="26.5703125" style="102" customWidth="1"/>
    <col min="5124" max="5124" width="8.5703125" style="102" customWidth="1"/>
    <col min="5125" max="5125" width="10.7109375" style="102" customWidth="1"/>
    <col min="5126" max="5126" width="10.5703125" style="102" customWidth="1"/>
    <col min="5127" max="5127" width="14.5703125" style="102" customWidth="1"/>
    <col min="5128" max="5129" width="11.42578125" style="102"/>
    <col min="5130" max="5130" width="4" style="102" customWidth="1"/>
    <col min="5131" max="5131" width="15.7109375" style="102" customWidth="1"/>
    <col min="5132" max="5132" width="26.5703125" style="102" customWidth="1"/>
    <col min="5133" max="5133" width="8.5703125" style="102" customWidth="1"/>
    <col min="5134" max="5134" width="10.7109375" style="102" customWidth="1"/>
    <col min="5135" max="5135" width="10.5703125" style="102" customWidth="1"/>
    <col min="5136" max="5136" width="12.7109375" style="102" customWidth="1"/>
    <col min="5137" max="5376" width="11.42578125" style="102"/>
    <col min="5377" max="5377" width="4" style="102" customWidth="1"/>
    <col min="5378" max="5378" width="15.7109375" style="102" customWidth="1"/>
    <col min="5379" max="5379" width="26.5703125" style="102" customWidth="1"/>
    <col min="5380" max="5380" width="8.5703125" style="102" customWidth="1"/>
    <col min="5381" max="5381" width="10.7109375" style="102" customWidth="1"/>
    <col min="5382" max="5382" width="10.5703125" style="102" customWidth="1"/>
    <col min="5383" max="5383" width="14.5703125" style="102" customWidth="1"/>
    <col min="5384" max="5385" width="11.42578125" style="102"/>
    <col min="5386" max="5386" width="4" style="102" customWidth="1"/>
    <col min="5387" max="5387" width="15.7109375" style="102" customWidth="1"/>
    <col min="5388" max="5388" width="26.5703125" style="102" customWidth="1"/>
    <col min="5389" max="5389" width="8.5703125" style="102" customWidth="1"/>
    <col min="5390" max="5390" width="10.7109375" style="102" customWidth="1"/>
    <col min="5391" max="5391" width="10.5703125" style="102" customWidth="1"/>
    <col min="5392" max="5392" width="12.7109375" style="102" customWidth="1"/>
    <col min="5393" max="5632" width="11.42578125" style="102"/>
    <col min="5633" max="5633" width="4" style="102" customWidth="1"/>
    <col min="5634" max="5634" width="15.7109375" style="102" customWidth="1"/>
    <col min="5635" max="5635" width="26.5703125" style="102" customWidth="1"/>
    <col min="5636" max="5636" width="8.5703125" style="102" customWidth="1"/>
    <col min="5637" max="5637" width="10.7109375" style="102" customWidth="1"/>
    <col min="5638" max="5638" width="10.5703125" style="102" customWidth="1"/>
    <col min="5639" max="5639" width="14.5703125" style="102" customWidth="1"/>
    <col min="5640" max="5641" width="11.42578125" style="102"/>
    <col min="5642" max="5642" width="4" style="102" customWidth="1"/>
    <col min="5643" max="5643" width="15.7109375" style="102" customWidth="1"/>
    <col min="5644" max="5644" width="26.5703125" style="102" customWidth="1"/>
    <col min="5645" max="5645" width="8.5703125" style="102" customWidth="1"/>
    <col min="5646" max="5646" width="10.7109375" style="102" customWidth="1"/>
    <col min="5647" max="5647" width="10.5703125" style="102" customWidth="1"/>
    <col min="5648" max="5648" width="12.7109375" style="102" customWidth="1"/>
    <col min="5649" max="5888" width="11.42578125" style="102"/>
    <col min="5889" max="5889" width="4" style="102" customWidth="1"/>
    <col min="5890" max="5890" width="15.7109375" style="102" customWidth="1"/>
    <col min="5891" max="5891" width="26.5703125" style="102" customWidth="1"/>
    <col min="5892" max="5892" width="8.5703125" style="102" customWidth="1"/>
    <col min="5893" max="5893" width="10.7109375" style="102" customWidth="1"/>
    <col min="5894" max="5894" width="10.5703125" style="102" customWidth="1"/>
    <col min="5895" max="5895" width="14.5703125" style="102" customWidth="1"/>
    <col min="5896" max="5897" width="11.42578125" style="102"/>
    <col min="5898" max="5898" width="4" style="102" customWidth="1"/>
    <col min="5899" max="5899" width="15.7109375" style="102" customWidth="1"/>
    <col min="5900" max="5900" width="26.5703125" style="102" customWidth="1"/>
    <col min="5901" max="5901" width="8.5703125" style="102" customWidth="1"/>
    <col min="5902" max="5902" width="10.7109375" style="102" customWidth="1"/>
    <col min="5903" max="5903" width="10.5703125" style="102" customWidth="1"/>
    <col min="5904" max="5904" width="12.7109375" style="102" customWidth="1"/>
    <col min="5905" max="6144" width="11.42578125" style="102"/>
    <col min="6145" max="6145" width="4" style="102" customWidth="1"/>
    <col min="6146" max="6146" width="15.7109375" style="102" customWidth="1"/>
    <col min="6147" max="6147" width="26.5703125" style="102" customWidth="1"/>
    <col min="6148" max="6148" width="8.5703125" style="102" customWidth="1"/>
    <col min="6149" max="6149" width="10.7109375" style="102" customWidth="1"/>
    <col min="6150" max="6150" width="10.5703125" style="102" customWidth="1"/>
    <col min="6151" max="6151" width="14.5703125" style="102" customWidth="1"/>
    <col min="6152" max="6153" width="11.42578125" style="102"/>
    <col min="6154" max="6154" width="4" style="102" customWidth="1"/>
    <col min="6155" max="6155" width="15.7109375" style="102" customWidth="1"/>
    <col min="6156" max="6156" width="26.5703125" style="102" customWidth="1"/>
    <col min="6157" max="6157" width="8.5703125" style="102" customWidth="1"/>
    <col min="6158" max="6158" width="10.7109375" style="102" customWidth="1"/>
    <col min="6159" max="6159" width="10.5703125" style="102" customWidth="1"/>
    <col min="6160" max="6160" width="12.7109375" style="102" customWidth="1"/>
    <col min="6161" max="6400" width="11.42578125" style="102"/>
    <col min="6401" max="6401" width="4" style="102" customWidth="1"/>
    <col min="6402" max="6402" width="15.7109375" style="102" customWidth="1"/>
    <col min="6403" max="6403" width="26.5703125" style="102" customWidth="1"/>
    <col min="6404" max="6404" width="8.5703125" style="102" customWidth="1"/>
    <col min="6405" max="6405" width="10.7109375" style="102" customWidth="1"/>
    <col min="6406" max="6406" width="10.5703125" style="102" customWidth="1"/>
    <col min="6407" max="6407" width="14.5703125" style="102" customWidth="1"/>
    <col min="6408" max="6409" width="11.42578125" style="102"/>
    <col min="6410" max="6410" width="4" style="102" customWidth="1"/>
    <col min="6411" max="6411" width="15.7109375" style="102" customWidth="1"/>
    <col min="6412" max="6412" width="26.5703125" style="102" customWidth="1"/>
    <col min="6413" max="6413" width="8.5703125" style="102" customWidth="1"/>
    <col min="6414" max="6414" width="10.7109375" style="102" customWidth="1"/>
    <col min="6415" max="6415" width="10.5703125" style="102" customWidth="1"/>
    <col min="6416" max="6416" width="12.7109375" style="102" customWidth="1"/>
    <col min="6417" max="6656" width="11.42578125" style="102"/>
    <col min="6657" max="6657" width="4" style="102" customWidth="1"/>
    <col min="6658" max="6658" width="15.7109375" style="102" customWidth="1"/>
    <col min="6659" max="6659" width="26.5703125" style="102" customWidth="1"/>
    <col min="6660" max="6660" width="8.5703125" style="102" customWidth="1"/>
    <col min="6661" max="6661" width="10.7109375" style="102" customWidth="1"/>
    <col min="6662" max="6662" width="10.5703125" style="102" customWidth="1"/>
    <col min="6663" max="6663" width="14.5703125" style="102" customWidth="1"/>
    <col min="6664" max="6665" width="11.42578125" style="102"/>
    <col min="6666" max="6666" width="4" style="102" customWidth="1"/>
    <col min="6667" max="6667" width="15.7109375" style="102" customWidth="1"/>
    <col min="6668" max="6668" width="26.5703125" style="102" customWidth="1"/>
    <col min="6669" max="6669" width="8.5703125" style="102" customWidth="1"/>
    <col min="6670" max="6670" width="10.7109375" style="102" customWidth="1"/>
    <col min="6671" max="6671" width="10.5703125" style="102" customWidth="1"/>
    <col min="6672" max="6672" width="12.7109375" style="102" customWidth="1"/>
    <col min="6673" max="6912" width="11.42578125" style="102"/>
    <col min="6913" max="6913" width="4" style="102" customWidth="1"/>
    <col min="6914" max="6914" width="15.7109375" style="102" customWidth="1"/>
    <col min="6915" max="6915" width="26.5703125" style="102" customWidth="1"/>
    <col min="6916" max="6916" width="8.5703125" style="102" customWidth="1"/>
    <col min="6917" max="6917" width="10.7109375" style="102" customWidth="1"/>
    <col min="6918" max="6918" width="10.5703125" style="102" customWidth="1"/>
    <col min="6919" max="6919" width="14.5703125" style="102" customWidth="1"/>
    <col min="6920" max="6921" width="11.42578125" style="102"/>
    <col min="6922" max="6922" width="4" style="102" customWidth="1"/>
    <col min="6923" max="6923" width="15.7109375" style="102" customWidth="1"/>
    <col min="6924" max="6924" width="26.5703125" style="102" customWidth="1"/>
    <col min="6925" max="6925" width="8.5703125" style="102" customWidth="1"/>
    <col min="6926" max="6926" width="10.7109375" style="102" customWidth="1"/>
    <col min="6927" max="6927" width="10.5703125" style="102" customWidth="1"/>
    <col min="6928" max="6928" width="12.7109375" style="102" customWidth="1"/>
    <col min="6929" max="7168" width="11.42578125" style="102"/>
    <col min="7169" max="7169" width="4" style="102" customWidth="1"/>
    <col min="7170" max="7170" width="15.7109375" style="102" customWidth="1"/>
    <col min="7171" max="7171" width="26.5703125" style="102" customWidth="1"/>
    <col min="7172" max="7172" width="8.5703125" style="102" customWidth="1"/>
    <col min="7173" max="7173" width="10.7109375" style="102" customWidth="1"/>
    <col min="7174" max="7174" width="10.5703125" style="102" customWidth="1"/>
    <col min="7175" max="7175" width="14.5703125" style="102" customWidth="1"/>
    <col min="7176" max="7177" width="11.42578125" style="102"/>
    <col min="7178" max="7178" width="4" style="102" customWidth="1"/>
    <col min="7179" max="7179" width="15.7109375" style="102" customWidth="1"/>
    <col min="7180" max="7180" width="26.5703125" style="102" customWidth="1"/>
    <col min="7181" max="7181" width="8.5703125" style="102" customWidth="1"/>
    <col min="7182" max="7182" width="10.7109375" style="102" customWidth="1"/>
    <col min="7183" max="7183" width="10.5703125" style="102" customWidth="1"/>
    <col min="7184" max="7184" width="12.7109375" style="102" customWidth="1"/>
    <col min="7185" max="7424" width="11.42578125" style="102"/>
    <col min="7425" max="7425" width="4" style="102" customWidth="1"/>
    <col min="7426" max="7426" width="15.7109375" style="102" customWidth="1"/>
    <col min="7427" max="7427" width="26.5703125" style="102" customWidth="1"/>
    <col min="7428" max="7428" width="8.5703125" style="102" customWidth="1"/>
    <col min="7429" max="7429" width="10.7109375" style="102" customWidth="1"/>
    <col min="7430" max="7430" width="10.5703125" style="102" customWidth="1"/>
    <col min="7431" max="7431" width="14.5703125" style="102" customWidth="1"/>
    <col min="7432" max="7433" width="11.42578125" style="102"/>
    <col min="7434" max="7434" width="4" style="102" customWidth="1"/>
    <col min="7435" max="7435" width="15.7109375" style="102" customWidth="1"/>
    <col min="7436" max="7436" width="26.5703125" style="102" customWidth="1"/>
    <col min="7437" max="7437" width="8.5703125" style="102" customWidth="1"/>
    <col min="7438" max="7438" width="10.7109375" style="102" customWidth="1"/>
    <col min="7439" max="7439" width="10.5703125" style="102" customWidth="1"/>
    <col min="7440" max="7440" width="12.7109375" style="102" customWidth="1"/>
    <col min="7441" max="7680" width="11.42578125" style="102"/>
    <col min="7681" max="7681" width="4" style="102" customWidth="1"/>
    <col min="7682" max="7682" width="15.7109375" style="102" customWidth="1"/>
    <col min="7683" max="7683" width="26.5703125" style="102" customWidth="1"/>
    <col min="7684" max="7684" width="8.5703125" style="102" customWidth="1"/>
    <col min="7685" max="7685" width="10.7109375" style="102" customWidth="1"/>
    <col min="7686" max="7686" width="10.5703125" style="102" customWidth="1"/>
    <col min="7687" max="7687" width="14.5703125" style="102" customWidth="1"/>
    <col min="7688" max="7689" width="11.42578125" style="102"/>
    <col min="7690" max="7690" width="4" style="102" customWidth="1"/>
    <col min="7691" max="7691" width="15.7109375" style="102" customWidth="1"/>
    <col min="7692" max="7692" width="26.5703125" style="102" customWidth="1"/>
    <col min="7693" max="7693" width="8.5703125" style="102" customWidth="1"/>
    <col min="7694" max="7694" width="10.7109375" style="102" customWidth="1"/>
    <col min="7695" max="7695" width="10.5703125" style="102" customWidth="1"/>
    <col min="7696" max="7696" width="12.7109375" style="102" customWidth="1"/>
    <col min="7697" max="7936" width="11.42578125" style="102"/>
    <col min="7937" max="7937" width="4" style="102" customWidth="1"/>
    <col min="7938" max="7938" width="15.7109375" style="102" customWidth="1"/>
    <col min="7939" max="7939" width="26.5703125" style="102" customWidth="1"/>
    <col min="7940" max="7940" width="8.5703125" style="102" customWidth="1"/>
    <col min="7941" max="7941" width="10.7109375" style="102" customWidth="1"/>
    <col min="7942" max="7942" width="10.5703125" style="102" customWidth="1"/>
    <col min="7943" max="7943" width="14.5703125" style="102" customWidth="1"/>
    <col min="7944" max="7945" width="11.42578125" style="102"/>
    <col min="7946" max="7946" width="4" style="102" customWidth="1"/>
    <col min="7947" max="7947" width="15.7109375" style="102" customWidth="1"/>
    <col min="7948" max="7948" width="26.5703125" style="102" customWidth="1"/>
    <col min="7949" max="7949" width="8.5703125" style="102" customWidth="1"/>
    <col min="7950" max="7950" width="10.7109375" style="102" customWidth="1"/>
    <col min="7951" max="7951" width="10.5703125" style="102" customWidth="1"/>
    <col min="7952" max="7952" width="12.7109375" style="102" customWidth="1"/>
    <col min="7953" max="8192" width="11.42578125" style="102"/>
    <col min="8193" max="8193" width="4" style="102" customWidth="1"/>
    <col min="8194" max="8194" width="15.7109375" style="102" customWidth="1"/>
    <col min="8195" max="8195" width="26.5703125" style="102" customWidth="1"/>
    <col min="8196" max="8196" width="8.5703125" style="102" customWidth="1"/>
    <col min="8197" max="8197" width="10.7109375" style="102" customWidth="1"/>
    <col min="8198" max="8198" width="10.5703125" style="102" customWidth="1"/>
    <col min="8199" max="8199" width="14.5703125" style="102" customWidth="1"/>
    <col min="8200" max="8201" width="11.42578125" style="102"/>
    <col min="8202" max="8202" width="4" style="102" customWidth="1"/>
    <col min="8203" max="8203" width="15.7109375" style="102" customWidth="1"/>
    <col min="8204" max="8204" width="26.5703125" style="102" customWidth="1"/>
    <col min="8205" max="8205" width="8.5703125" style="102" customWidth="1"/>
    <col min="8206" max="8206" width="10.7109375" style="102" customWidth="1"/>
    <col min="8207" max="8207" width="10.5703125" style="102" customWidth="1"/>
    <col min="8208" max="8208" width="12.7109375" style="102" customWidth="1"/>
    <col min="8209" max="8448" width="11.42578125" style="102"/>
    <col min="8449" max="8449" width="4" style="102" customWidth="1"/>
    <col min="8450" max="8450" width="15.7109375" style="102" customWidth="1"/>
    <col min="8451" max="8451" width="26.5703125" style="102" customWidth="1"/>
    <col min="8452" max="8452" width="8.5703125" style="102" customWidth="1"/>
    <col min="8453" max="8453" width="10.7109375" style="102" customWidth="1"/>
    <col min="8454" max="8454" width="10.5703125" style="102" customWidth="1"/>
    <col min="8455" max="8455" width="14.5703125" style="102" customWidth="1"/>
    <col min="8456" max="8457" width="11.42578125" style="102"/>
    <col min="8458" max="8458" width="4" style="102" customWidth="1"/>
    <col min="8459" max="8459" width="15.7109375" style="102" customWidth="1"/>
    <col min="8460" max="8460" width="26.5703125" style="102" customWidth="1"/>
    <col min="8461" max="8461" width="8.5703125" style="102" customWidth="1"/>
    <col min="8462" max="8462" width="10.7109375" style="102" customWidth="1"/>
    <col min="8463" max="8463" width="10.5703125" style="102" customWidth="1"/>
    <col min="8464" max="8464" width="12.7109375" style="102" customWidth="1"/>
    <col min="8465" max="8704" width="11.42578125" style="102"/>
    <col min="8705" max="8705" width="4" style="102" customWidth="1"/>
    <col min="8706" max="8706" width="15.7109375" style="102" customWidth="1"/>
    <col min="8707" max="8707" width="26.5703125" style="102" customWidth="1"/>
    <col min="8708" max="8708" width="8.5703125" style="102" customWidth="1"/>
    <col min="8709" max="8709" width="10.7109375" style="102" customWidth="1"/>
    <col min="8710" max="8710" width="10.5703125" style="102" customWidth="1"/>
    <col min="8711" max="8711" width="14.5703125" style="102" customWidth="1"/>
    <col min="8712" max="8713" width="11.42578125" style="102"/>
    <col min="8714" max="8714" width="4" style="102" customWidth="1"/>
    <col min="8715" max="8715" width="15.7109375" style="102" customWidth="1"/>
    <col min="8716" max="8716" width="26.5703125" style="102" customWidth="1"/>
    <col min="8717" max="8717" width="8.5703125" style="102" customWidth="1"/>
    <col min="8718" max="8718" width="10.7109375" style="102" customWidth="1"/>
    <col min="8719" max="8719" width="10.5703125" style="102" customWidth="1"/>
    <col min="8720" max="8720" width="12.7109375" style="102" customWidth="1"/>
    <col min="8721" max="8960" width="11.42578125" style="102"/>
    <col min="8961" max="8961" width="4" style="102" customWidth="1"/>
    <col min="8962" max="8962" width="15.7109375" style="102" customWidth="1"/>
    <col min="8963" max="8963" width="26.5703125" style="102" customWidth="1"/>
    <col min="8964" max="8964" width="8.5703125" style="102" customWidth="1"/>
    <col min="8965" max="8965" width="10.7109375" style="102" customWidth="1"/>
    <col min="8966" max="8966" width="10.5703125" style="102" customWidth="1"/>
    <col min="8967" max="8967" width="14.5703125" style="102" customWidth="1"/>
    <col min="8968" max="8969" width="11.42578125" style="102"/>
    <col min="8970" max="8970" width="4" style="102" customWidth="1"/>
    <col min="8971" max="8971" width="15.7109375" style="102" customWidth="1"/>
    <col min="8972" max="8972" width="26.5703125" style="102" customWidth="1"/>
    <col min="8973" max="8973" width="8.5703125" style="102" customWidth="1"/>
    <col min="8974" max="8974" width="10.7109375" style="102" customWidth="1"/>
    <col min="8975" max="8975" width="10.5703125" style="102" customWidth="1"/>
    <col min="8976" max="8976" width="12.7109375" style="102" customWidth="1"/>
    <col min="8977" max="9216" width="11.42578125" style="102"/>
    <col min="9217" max="9217" width="4" style="102" customWidth="1"/>
    <col min="9218" max="9218" width="15.7109375" style="102" customWidth="1"/>
    <col min="9219" max="9219" width="26.5703125" style="102" customWidth="1"/>
    <col min="9220" max="9220" width="8.5703125" style="102" customWidth="1"/>
    <col min="9221" max="9221" width="10.7109375" style="102" customWidth="1"/>
    <col min="9222" max="9222" width="10.5703125" style="102" customWidth="1"/>
    <col min="9223" max="9223" width="14.5703125" style="102" customWidth="1"/>
    <col min="9224" max="9225" width="11.42578125" style="102"/>
    <col min="9226" max="9226" width="4" style="102" customWidth="1"/>
    <col min="9227" max="9227" width="15.7109375" style="102" customWidth="1"/>
    <col min="9228" max="9228" width="26.5703125" style="102" customWidth="1"/>
    <col min="9229" max="9229" width="8.5703125" style="102" customWidth="1"/>
    <col min="9230" max="9230" width="10.7109375" style="102" customWidth="1"/>
    <col min="9231" max="9231" width="10.5703125" style="102" customWidth="1"/>
    <col min="9232" max="9232" width="12.7109375" style="102" customWidth="1"/>
    <col min="9233" max="9472" width="11.42578125" style="102"/>
    <col min="9473" max="9473" width="4" style="102" customWidth="1"/>
    <col min="9474" max="9474" width="15.7109375" style="102" customWidth="1"/>
    <col min="9475" max="9475" width="26.5703125" style="102" customWidth="1"/>
    <col min="9476" max="9476" width="8.5703125" style="102" customWidth="1"/>
    <col min="9477" max="9477" width="10.7109375" style="102" customWidth="1"/>
    <col min="9478" max="9478" width="10.5703125" style="102" customWidth="1"/>
    <col min="9479" max="9479" width="14.5703125" style="102" customWidth="1"/>
    <col min="9480" max="9481" width="11.42578125" style="102"/>
    <col min="9482" max="9482" width="4" style="102" customWidth="1"/>
    <col min="9483" max="9483" width="15.7109375" style="102" customWidth="1"/>
    <col min="9484" max="9484" width="26.5703125" style="102" customWidth="1"/>
    <col min="9485" max="9485" width="8.5703125" style="102" customWidth="1"/>
    <col min="9486" max="9486" width="10.7109375" style="102" customWidth="1"/>
    <col min="9487" max="9487" width="10.5703125" style="102" customWidth="1"/>
    <col min="9488" max="9488" width="12.7109375" style="102" customWidth="1"/>
    <col min="9489" max="9728" width="11.42578125" style="102"/>
    <col min="9729" max="9729" width="4" style="102" customWidth="1"/>
    <col min="9730" max="9730" width="15.7109375" style="102" customWidth="1"/>
    <col min="9731" max="9731" width="26.5703125" style="102" customWidth="1"/>
    <col min="9732" max="9732" width="8.5703125" style="102" customWidth="1"/>
    <col min="9733" max="9733" width="10.7109375" style="102" customWidth="1"/>
    <col min="9734" max="9734" width="10.5703125" style="102" customWidth="1"/>
    <col min="9735" max="9735" width="14.5703125" style="102" customWidth="1"/>
    <col min="9736" max="9737" width="11.42578125" style="102"/>
    <col min="9738" max="9738" width="4" style="102" customWidth="1"/>
    <col min="9739" max="9739" width="15.7109375" style="102" customWidth="1"/>
    <col min="9740" max="9740" width="26.5703125" style="102" customWidth="1"/>
    <col min="9741" max="9741" width="8.5703125" style="102" customWidth="1"/>
    <col min="9742" max="9742" width="10.7109375" style="102" customWidth="1"/>
    <col min="9743" max="9743" width="10.5703125" style="102" customWidth="1"/>
    <col min="9744" max="9744" width="12.7109375" style="102" customWidth="1"/>
    <col min="9745" max="9984" width="11.42578125" style="102"/>
    <col min="9985" max="9985" width="4" style="102" customWidth="1"/>
    <col min="9986" max="9986" width="15.7109375" style="102" customWidth="1"/>
    <col min="9987" max="9987" width="26.5703125" style="102" customWidth="1"/>
    <col min="9988" max="9988" width="8.5703125" style="102" customWidth="1"/>
    <col min="9989" max="9989" width="10.7109375" style="102" customWidth="1"/>
    <col min="9990" max="9990" width="10.5703125" style="102" customWidth="1"/>
    <col min="9991" max="9991" width="14.5703125" style="102" customWidth="1"/>
    <col min="9992" max="9993" width="11.42578125" style="102"/>
    <col min="9994" max="9994" width="4" style="102" customWidth="1"/>
    <col min="9995" max="9995" width="15.7109375" style="102" customWidth="1"/>
    <col min="9996" max="9996" width="26.5703125" style="102" customWidth="1"/>
    <col min="9997" max="9997" width="8.5703125" style="102" customWidth="1"/>
    <col min="9998" max="9998" width="10.7109375" style="102" customWidth="1"/>
    <col min="9999" max="9999" width="10.5703125" style="102" customWidth="1"/>
    <col min="10000" max="10000" width="12.7109375" style="102" customWidth="1"/>
    <col min="10001" max="10240" width="11.42578125" style="102"/>
    <col min="10241" max="10241" width="4" style="102" customWidth="1"/>
    <col min="10242" max="10242" width="15.7109375" style="102" customWidth="1"/>
    <col min="10243" max="10243" width="26.5703125" style="102" customWidth="1"/>
    <col min="10244" max="10244" width="8.5703125" style="102" customWidth="1"/>
    <col min="10245" max="10245" width="10.7109375" style="102" customWidth="1"/>
    <col min="10246" max="10246" width="10.5703125" style="102" customWidth="1"/>
    <col min="10247" max="10247" width="14.5703125" style="102" customWidth="1"/>
    <col min="10248" max="10249" width="11.42578125" style="102"/>
    <col min="10250" max="10250" width="4" style="102" customWidth="1"/>
    <col min="10251" max="10251" width="15.7109375" style="102" customWidth="1"/>
    <col min="10252" max="10252" width="26.5703125" style="102" customWidth="1"/>
    <col min="10253" max="10253" width="8.5703125" style="102" customWidth="1"/>
    <col min="10254" max="10254" width="10.7109375" style="102" customWidth="1"/>
    <col min="10255" max="10255" width="10.5703125" style="102" customWidth="1"/>
    <col min="10256" max="10256" width="12.7109375" style="102" customWidth="1"/>
    <col min="10257" max="10496" width="11.42578125" style="102"/>
    <col min="10497" max="10497" width="4" style="102" customWidth="1"/>
    <col min="10498" max="10498" width="15.7109375" style="102" customWidth="1"/>
    <col min="10499" max="10499" width="26.5703125" style="102" customWidth="1"/>
    <col min="10500" max="10500" width="8.5703125" style="102" customWidth="1"/>
    <col min="10501" max="10501" width="10.7109375" style="102" customWidth="1"/>
    <col min="10502" max="10502" width="10.5703125" style="102" customWidth="1"/>
    <col min="10503" max="10503" width="14.5703125" style="102" customWidth="1"/>
    <col min="10504" max="10505" width="11.42578125" style="102"/>
    <col min="10506" max="10506" width="4" style="102" customWidth="1"/>
    <col min="10507" max="10507" width="15.7109375" style="102" customWidth="1"/>
    <col min="10508" max="10508" width="26.5703125" style="102" customWidth="1"/>
    <col min="10509" max="10509" width="8.5703125" style="102" customWidth="1"/>
    <col min="10510" max="10510" width="10.7109375" style="102" customWidth="1"/>
    <col min="10511" max="10511" width="10.5703125" style="102" customWidth="1"/>
    <col min="10512" max="10512" width="12.7109375" style="102" customWidth="1"/>
    <col min="10513" max="10752" width="11.42578125" style="102"/>
    <col min="10753" max="10753" width="4" style="102" customWidth="1"/>
    <col min="10754" max="10754" width="15.7109375" style="102" customWidth="1"/>
    <col min="10755" max="10755" width="26.5703125" style="102" customWidth="1"/>
    <col min="10756" max="10756" width="8.5703125" style="102" customWidth="1"/>
    <col min="10757" max="10757" width="10.7109375" style="102" customWidth="1"/>
    <col min="10758" max="10758" width="10.5703125" style="102" customWidth="1"/>
    <col min="10759" max="10759" width="14.5703125" style="102" customWidth="1"/>
    <col min="10760" max="10761" width="11.42578125" style="102"/>
    <col min="10762" max="10762" width="4" style="102" customWidth="1"/>
    <col min="10763" max="10763" width="15.7109375" style="102" customWidth="1"/>
    <col min="10764" max="10764" width="26.5703125" style="102" customWidth="1"/>
    <col min="10765" max="10765" width="8.5703125" style="102" customWidth="1"/>
    <col min="10766" max="10766" width="10.7109375" style="102" customWidth="1"/>
    <col min="10767" max="10767" width="10.5703125" style="102" customWidth="1"/>
    <col min="10768" max="10768" width="12.7109375" style="102" customWidth="1"/>
    <col min="10769" max="11008" width="11.42578125" style="102"/>
    <col min="11009" max="11009" width="4" style="102" customWidth="1"/>
    <col min="11010" max="11010" width="15.7109375" style="102" customWidth="1"/>
    <col min="11011" max="11011" width="26.5703125" style="102" customWidth="1"/>
    <col min="11012" max="11012" width="8.5703125" style="102" customWidth="1"/>
    <col min="11013" max="11013" width="10.7109375" style="102" customWidth="1"/>
    <col min="11014" max="11014" width="10.5703125" style="102" customWidth="1"/>
    <col min="11015" max="11015" width="14.5703125" style="102" customWidth="1"/>
    <col min="11016" max="11017" width="11.42578125" style="102"/>
    <col min="11018" max="11018" width="4" style="102" customWidth="1"/>
    <col min="11019" max="11019" width="15.7109375" style="102" customWidth="1"/>
    <col min="11020" max="11020" width="26.5703125" style="102" customWidth="1"/>
    <col min="11021" max="11021" width="8.5703125" style="102" customWidth="1"/>
    <col min="11022" max="11022" width="10.7109375" style="102" customWidth="1"/>
    <col min="11023" max="11023" width="10.5703125" style="102" customWidth="1"/>
    <col min="11024" max="11024" width="12.7109375" style="102" customWidth="1"/>
    <col min="11025" max="11264" width="11.42578125" style="102"/>
    <col min="11265" max="11265" width="4" style="102" customWidth="1"/>
    <col min="11266" max="11266" width="15.7109375" style="102" customWidth="1"/>
    <col min="11267" max="11267" width="26.5703125" style="102" customWidth="1"/>
    <col min="11268" max="11268" width="8.5703125" style="102" customWidth="1"/>
    <col min="11269" max="11269" width="10.7109375" style="102" customWidth="1"/>
    <col min="11270" max="11270" width="10.5703125" style="102" customWidth="1"/>
    <col min="11271" max="11271" width="14.5703125" style="102" customWidth="1"/>
    <col min="11272" max="11273" width="11.42578125" style="102"/>
    <col min="11274" max="11274" width="4" style="102" customWidth="1"/>
    <col min="11275" max="11275" width="15.7109375" style="102" customWidth="1"/>
    <col min="11276" max="11276" width="26.5703125" style="102" customWidth="1"/>
    <col min="11277" max="11277" width="8.5703125" style="102" customWidth="1"/>
    <col min="11278" max="11278" width="10.7109375" style="102" customWidth="1"/>
    <col min="11279" max="11279" width="10.5703125" style="102" customWidth="1"/>
    <col min="11280" max="11280" width="12.7109375" style="102" customWidth="1"/>
    <col min="11281" max="11520" width="11.42578125" style="102"/>
    <col min="11521" max="11521" width="4" style="102" customWidth="1"/>
    <col min="11522" max="11522" width="15.7109375" style="102" customWidth="1"/>
    <col min="11523" max="11523" width="26.5703125" style="102" customWidth="1"/>
    <col min="11524" max="11524" width="8.5703125" style="102" customWidth="1"/>
    <col min="11525" max="11525" width="10.7109375" style="102" customWidth="1"/>
    <col min="11526" max="11526" width="10.5703125" style="102" customWidth="1"/>
    <col min="11527" max="11527" width="14.5703125" style="102" customWidth="1"/>
    <col min="11528" max="11529" width="11.42578125" style="102"/>
    <col min="11530" max="11530" width="4" style="102" customWidth="1"/>
    <col min="11531" max="11531" width="15.7109375" style="102" customWidth="1"/>
    <col min="11532" max="11532" width="26.5703125" style="102" customWidth="1"/>
    <col min="11533" max="11533" width="8.5703125" style="102" customWidth="1"/>
    <col min="11534" max="11534" width="10.7109375" style="102" customWidth="1"/>
    <col min="11535" max="11535" width="10.5703125" style="102" customWidth="1"/>
    <col min="11536" max="11536" width="12.7109375" style="102" customWidth="1"/>
    <col min="11537" max="11776" width="11.42578125" style="102"/>
    <col min="11777" max="11777" width="4" style="102" customWidth="1"/>
    <col min="11778" max="11778" width="15.7109375" style="102" customWidth="1"/>
    <col min="11779" max="11779" width="26.5703125" style="102" customWidth="1"/>
    <col min="11780" max="11780" width="8.5703125" style="102" customWidth="1"/>
    <col min="11781" max="11781" width="10.7109375" style="102" customWidth="1"/>
    <col min="11782" max="11782" width="10.5703125" style="102" customWidth="1"/>
    <col min="11783" max="11783" width="14.5703125" style="102" customWidth="1"/>
    <col min="11784" max="11785" width="11.42578125" style="102"/>
    <col min="11786" max="11786" width="4" style="102" customWidth="1"/>
    <col min="11787" max="11787" width="15.7109375" style="102" customWidth="1"/>
    <col min="11788" max="11788" width="26.5703125" style="102" customWidth="1"/>
    <col min="11789" max="11789" width="8.5703125" style="102" customWidth="1"/>
    <col min="11790" max="11790" width="10.7109375" style="102" customWidth="1"/>
    <col min="11791" max="11791" width="10.5703125" style="102" customWidth="1"/>
    <col min="11792" max="11792" width="12.7109375" style="102" customWidth="1"/>
    <col min="11793" max="12032" width="11.42578125" style="102"/>
    <col min="12033" max="12033" width="4" style="102" customWidth="1"/>
    <col min="12034" max="12034" width="15.7109375" style="102" customWidth="1"/>
    <col min="12035" max="12035" width="26.5703125" style="102" customWidth="1"/>
    <col min="12036" max="12036" width="8.5703125" style="102" customWidth="1"/>
    <col min="12037" max="12037" width="10.7109375" style="102" customWidth="1"/>
    <col min="12038" max="12038" width="10.5703125" style="102" customWidth="1"/>
    <col min="12039" max="12039" width="14.5703125" style="102" customWidth="1"/>
    <col min="12040" max="12041" width="11.42578125" style="102"/>
    <col min="12042" max="12042" width="4" style="102" customWidth="1"/>
    <col min="12043" max="12043" width="15.7109375" style="102" customWidth="1"/>
    <col min="12044" max="12044" width="26.5703125" style="102" customWidth="1"/>
    <col min="12045" max="12045" width="8.5703125" style="102" customWidth="1"/>
    <col min="12046" max="12046" width="10.7109375" style="102" customWidth="1"/>
    <col min="12047" max="12047" width="10.5703125" style="102" customWidth="1"/>
    <col min="12048" max="12048" width="12.7109375" style="102" customWidth="1"/>
    <col min="12049" max="12288" width="11.42578125" style="102"/>
    <col min="12289" max="12289" width="4" style="102" customWidth="1"/>
    <col min="12290" max="12290" width="15.7109375" style="102" customWidth="1"/>
    <col min="12291" max="12291" width="26.5703125" style="102" customWidth="1"/>
    <col min="12292" max="12292" width="8.5703125" style="102" customWidth="1"/>
    <col min="12293" max="12293" width="10.7109375" style="102" customWidth="1"/>
    <col min="12294" max="12294" width="10.5703125" style="102" customWidth="1"/>
    <col min="12295" max="12295" width="14.5703125" style="102" customWidth="1"/>
    <col min="12296" max="12297" width="11.42578125" style="102"/>
    <col min="12298" max="12298" width="4" style="102" customWidth="1"/>
    <col min="12299" max="12299" width="15.7109375" style="102" customWidth="1"/>
    <col min="12300" max="12300" width="26.5703125" style="102" customWidth="1"/>
    <col min="12301" max="12301" width="8.5703125" style="102" customWidth="1"/>
    <col min="12302" max="12302" width="10.7109375" style="102" customWidth="1"/>
    <col min="12303" max="12303" width="10.5703125" style="102" customWidth="1"/>
    <col min="12304" max="12304" width="12.7109375" style="102" customWidth="1"/>
    <col min="12305" max="12544" width="11.42578125" style="102"/>
    <col min="12545" max="12545" width="4" style="102" customWidth="1"/>
    <col min="12546" max="12546" width="15.7109375" style="102" customWidth="1"/>
    <col min="12547" max="12547" width="26.5703125" style="102" customWidth="1"/>
    <col min="12548" max="12548" width="8.5703125" style="102" customWidth="1"/>
    <col min="12549" max="12549" width="10.7109375" style="102" customWidth="1"/>
    <col min="12550" max="12550" width="10.5703125" style="102" customWidth="1"/>
    <col min="12551" max="12551" width="14.5703125" style="102" customWidth="1"/>
    <col min="12552" max="12553" width="11.42578125" style="102"/>
    <col min="12554" max="12554" width="4" style="102" customWidth="1"/>
    <col min="12555" max="12555" width="15.7109375" style="102" customWidth="1"/>
    <col min="12556" max="12556" width="26.5703125" style="102" customWidth="1"/>
    <col min="12557" max="12557" width="8.5703125" style="102" customWidth="1"/>
    <col min="12558" max="12558" width="10.7109375" style="102" customWidth="1"/>
    <col min="12559" max="12559" width="10.5703125" style="102" customWidth="1"/>
    <col min="12560" max="12560" width="12.7109375" style="102" customWidth="1"/>
    <col min="12561" max="12800" width="11.42578125" style="102"/>
    <col min="12801" max="12801" width="4" style="102" customWidth="1"/>
    <col min="12802" max="12802" width="15.7109375" style="102" customWidth="1"/>
    <col min="12803" max="12803" width="26.5703125" style="102" customWidth="1"/>
    <col min="12804" max="12804" width="8.5703125" style="102" customWidth="1"/>
    <col min="12805" max="12805" width="10.7109375" style="102" customWidth="1"/>
    <col min="12806" max="12806" width="10.5703125" style="102" customWidth="1"/>
    <col min="12807" max="12807" width="14.5703125" style="102" customWidth="1"/>
    <col min="12808" max="12809" width="11.42578125" style="102"/>
    <col min="12810" max="12810" width="4" style="102" customWidth="1"/>
    <col min="12811" max="12811" width="15.7109375" style="102" customWidth="1"/>
    <col min="12812" max="12812" width="26.5703125" style="102" customWidth="1"/>
    <col min="12813" max="12813" width="8.5703125" style="102" customWidth="1"/>
    <col min="12814" max="12814" width="10.7109375" style="102" customWidth="1"/>
    <col min="12815" max="12815" width="10.5703125" style="102" customWidth="1"/>
    <col min="12816" max="12816" width="12.7109375" style="102" customWidth="1"/>
    <col min="12817" max="13056" width="11.42578125" style="102"/>
    <col min="13057" max="13057" width="4" style="102" customWidth="1"/>
    <col min="13058" max="13058" width="15.7109375" style="102" customWidth="1"/>
    <col min="13059" max="13059" width="26.5703125" style="102" customWidth="1"/>
    <col min="13060" max="13060" width="8.5703125" style="102" customWidth="1"/>
    <col min="13061" max="13061" width="10.7109375" style="102" customWidth="1"/>
    <col min="13062" max="13062" width="10.5703125" style="102" customWidth="1"/>
    <col min="13063" max="13063" width="14.5703125" style="102" customWidth="1"/>
    <col min="13064" max="13065" width="11.42578125" style="102"/>
    <col min="13066" max="13066" width="4" style="102" customWidth="1"/>
    <col min="13067" max="13067" width="15.7109375" style="102" customWidth="1"/>
    <col min="13068" max="13068" width="26.5703125" style="102" customWidth="1"/>
    <col min="13069" max="13069" width="8.5703125" style="102" customWidth="1"/>
    <col min="13070" max="13070" width="10.7109375" style="102" customWidth="1"/>
    <col min="13071" max="13071" width="10.5703125" style="102" customWidth="1"/>
    <col min="13072" max="13072" width="12.7109375" style="102" customWidth="1"/>
    <col min="13073" max="13312" width="11.42578125" style="102"/>
    <col min="13313" max="13313" width="4" style="102" customWidth="1"/>
    <col min="13314" max="13314" width="15.7109375" style="102" customWidth="1"/>
    <col min="13315" max="13315" width="26.5703125" style="102" customWidth="1"/>
    <col min="13316" max="13316" width="8.5703125" style="102" customWidth="1"/>
    <col min="13317" max="13317" width="10.7109375" style="102" customWidth="1"/>
    <col min="13318" max="13318" width="10.5703125" style="102" customWidth="1"/>
    <col min="13319" max="13319" width="14.5703125" style="102" customWidth="1"/>
    <col min="13320" max="13321" width="11.42578125" style="102"/>
    <col min="13322" max="13322" width="4" style="102" customWidth="1"/>
    <col min="13323" max="13323" width="15.7109375" style="102" customWidth="1"/>
    <col min="13324" max="13324" width="26.5703125" style="102" customWidth="1"/>
    <col min="13325" max="13325" width="8.5703125" style="102" customWidth="1"/>
    <col min="13326" max="13326" width="10.7109375" style="102" customWidth="1"/>
    <col min="13327" max="13327" width="10.5703125" style="102" customWidth="1"/>
    <col min="13328" max="13328" width="12.7109375" style="102" customWidth="1"/>
    <col min="13329" max="13568" width="11.42578125" style="102"/>
    <col min="13569" max="13569" width="4" style="102" customWidth="1"/>
    <col min="13570" max="13570" width="15.7109375" style="102" customWidth="1"/>
    <col min="13571" max="13571" width="26.5703125" style="102" customWidth="1"/>
    <col min="13572" max="13572" width="8.5703125" style="102" customWidth="1"/>
    <col min="13573" max="13573" width="10.7109375" style="102" customWidth="1"/>
    <col min="13574" max="13574" width="10.5703125" style="102" customWidth="1"/>
    <col min="13575" max="13575" width="14.5703125" style="102" customWidth="1"/>
    <col min="13576" max="13577" width="11.42578125" style="102"/>
    <col min="13578" max="13578" width="4" style="102" customWidth="1"/>
    <col min="13579" max="13579" width="15.7109375" style="102" customWidth="1"/>
    <col min="13580" max="13580" width="26.5703125" style="102" customWidth="1"/>
    <col min="13581" max="13581" width="8.5703125" style="102" customWidth="1"/>
    <col min="13582" max="13582" width="10.7109375" style="102" customWidth="1"/>
    <col min="13583" max="13583" width="10.5703125" style="102" customWidth="1"/>
    <col min="13584" max="13584" width="12.7109375" style="102" customWidth="1"/>
    <col min="13585" max="13824" width="11.42578125" style="102"/>
    <col min="13825" max="13825" width="4" style="102" customWidth="1"/>
    <col min="13826" max="13826" width="15.7109375" style="102" customWidth="1"/>
    <col min="13827" max="13827" width="26.5703125" style="102" customWidth="1"/>
    <col min="13828" max="13828" width="8.5703125" style="102" customWidth="1"/>
    <col min="13829" max="13829" width="10.7109375" style="102" customWidth="1"/>
    <col min="13830" max="13830" width="10.5703125" style="102" customWidth="1"/>
    <col min="13831" max="13831" width="14.5703125" style="102" customWidth="1"/>
    <col min="13832" max="13833" width="11.42578125" style="102"/>
    <col min="13834" max="13834" width="4" style="102" customWidth="1"/>
    <col min="13835" max="13835" width="15.7109375" style="102" customWidth="1"/>
    <col min="13836" max="13836" width="26.5703125" style="102" customWidth="1"/>
    <col min="13837" max="13837" width="8.5703125" style="102" customWidth="1"/>
    <col min="13838" max="13838" width="10.7109375" style="102" customWidth="1"/>
    <col min="13839" max="13839" width="10.5703125" style="102" customWidth="1"/>
    <col min="13840" max="13840" width="12.7109375" style="102" customWidth="1"/>
    <col min="13841" max="14080" width="11.42578125" style="102"/>
    <col min="14081" max="14081" width="4" style="102" customWidth="1"/>
    <col min="14082" max="14082" width="15.7109375" style="102" customWidth="1"/>
    <col min="14083" max="14083" width="26.5703125" style="102" customWidth="1"/>
    <col min="14084" max="14084" width="8.5703125" style="102" customWidth="1"/>
    <col min="14085" max="14085" width="10.7109375" style="102" customWidth="1"/>
    <col min="14086" max="14086" width="10.5703125" style="102" customWidth="1"/>
    <col min="14087" max="14087" width="14.5703125" style="102" customWidth="1"/>
    <col min="14088" max="14089" width="11.42578125" style="102"/>
    <col min="14090" max="14090" width="4" style="102" customWidth="1"/>
    <col min="14091" max="14091" width="15.7109375" style="102" customWidth="1"/>
    <col min="14092" max="14092" width="26.5703125" style="102" customWidth="1"/>
    <col min="14093" max="14093" width="8.5703125" style="102" customWidth="1"/>
    <col min="14094" max="14094" width="10.7109375" style="102" customWidth="1"/>
    <col min="14095" max="14095" width="10.5703125" style="102" customWidth="1"/>
    <col min="14096" max="14096" width="12.7109375" style="102" customWidth="1"/>
    <col min="14097" max="14336" width="11.42578125" style="102"/>
    <col min="14337" max="14337" width="4" style="102" customWidth="1"/>
    <col min="14338" max="14338" width="15.7109375" style="102" customWidth="1"/>
    <col min="14339" max="14339" width="26.5703125" style="102" customWidth="1"/>
    <col min="14340" max="14340" width="8.5703125" style="102" customWidth="1"/>
    <col min="14341" max="14341" width="10.7109375" style="102" customWidth="1"/>
    <col min="14342" max="14342" width="10.5703125" style="102" customWidth="1"/>
    <col min="14343" max="14343" width="14.5703125" style="102" customWidth="1"/>
    <col min="14344" max="14345" width="11.42578125" style="102"/>
    <col min="14346" max="14346" width="4" style="102" customWidth="1"/>
    <col min="14347" max="14347" width="15.7109375" style="102" customWidth="1"/>
    <col min="14348" max="14348" width="26.5703125" style="102" customWidth="1"/>
    <col min="14349" max="14349" width="8.5703125" style="102" customWidth="1"/>
    <col min="14350" max="14350" width="10.7109375" style="102" customWidth="1"/>
    <col min="14351" max="14351" width="10.5703125" style="102" customWidth="1"/>
    <col min="14352" max="14352" width="12.7109375" style="102" customWidth="1"/>
    <col min="14353" max="14592" width="11.42578125" style="102"/>
    <col min="14593" max="14593" width="4" style="102" customWidth="1"/>
    <col min="14594" max="14594" width="15.7109375" style="102" customWidth="1"/>
    <col min="14595" max="14595" width="26.5703125" style="102" customWidth="1"/>
    <col min="14596" max="14596" width="8.5703125" style="102" customWidth="1"/>
    <col min="14597" max="14597" width="10.7109375" style="102" customWidth="1"/>
    <col min="14598" max="14598" width="10.5703125" style="102" customWidth="1"/>
    <col min="14599" max="14599" width="14.5703125" style="102" customWidth="1"/>
    <col min="14600" max="14601" width="11.42578125" style="102"/>
    <col min="14602" max="14602" width="4" style="102" customWidth="1"/>
    <col min="14603" max="14603" width="15.7109375" style="102" customWidth="1"/>
    <col min="14604" max="14604" width="26.5703125" style="102" customWidth="1"/>
    <col min="14605" max="14605" width="8.5703125" style="102" customWidth="1"/>
    <col min="14606" max="14606" width="10.7109375" style="102" customWidth="1"/>
    <col min="14607" max="14607" width="10.5703125" style="102" customWidth="1"/>
    <col min="14608" max="14608" width="12.7109375" style="102" customWidth="1"/>
    <col min="14609" max="14848" width="11.42578125" style="102"/>
    <col min="14849" max="14849" width="4" style="102" customWidth="1"/>
    <col min="14850" max="14850" width="15.7109375" style="102" customWidth="1"/>
    <col min="14851" max="14851" width="26.5703125" style="102" customWidth="1"/>
    <col min="14852" max="14852" width="8.5703125" style="102" customWidth="1"/>
    <col min="14853" max="14853" width="10.7109375" style="102" customWidth="1"/>
    <col min="14854" max="14854" width="10.5703125" style="102" customWidth="1"/>
    <col min="14855" max="14855" width="14.5703125" style="102" customWidth="1"/>
    <col min="14856" max="14857" width="11.42578125" style="102"/>
    <col min="14858" max="14858" width="4" style="102" customWidth="1"/>
    <col min="14859" max="14859" width="15.7109375" style="102" customWidth="1"/>
    <col min="14860" max="14860" width="26.5703125" style="102" customWidth="1"/>
    <col min="14861" max="14861" width="8.5703125" style="102" customWidth="1"/>
    <col min="14862" max="14862" width="10.7109375" style="102" customWidth="1"/>
    <col min="14863" max="14863" width="10.5703125" style="102" customWidth="1"/>
    <col min="14864" max="14864" width="12.7109375" style="102" customWidth="1"/>
    <col min="14865" max="15104" width="11.42578125" style="102"/>
    <col min="15105" max="15105" width="4" style="102" customWidth="1"/>
    <col min="15106" max="15106" width="15.7109375" style="102" customWidth="1"/>
    <col min="15107" max="15107" width="26.5703125" style="102" customWidth="1"/>
    <col min="15108" max="15108" width="8.5703125" style="102" customWidth="1"/>
    <col min="15109" max="15109" width="10.7109375" style="102" customWidth="1"/>
    <col min="15110" max="15110" width="10.5703125" style="102" customWidth="1"/>
    <col min="15111" max="15111" width="14.5703125" style="102" customWidth="1"/>
    <col min="15112" max="15113" width="11.42578125" style="102"/>
    <col min="15114" max="15114" width="4" style="102" customWidth="1"/>
    <col min="15115" max="15115" width="15.7109375" style="102" customWidth="1"/>
    <col min="15116" max="15116" width="26.5703125" style="102" customWidth="1"/>
    <col min="15117" max="15117" width="8.5703125" style="102" customWidth="1"/>
    <col min="15118" max="15118" width="10.7109375" style="102" customWidth="1"/>
    <col min="15119" max="15119" width="10.5703125" style="102" customWidth="1"/>
    <col min="15120" max="15120" width="12.7109375" style="102" customWidth="1"/>
    <col min="15121" max="15360" width="11.42578125" style="102"/>
    <col min="15361" max="15361" width="4" style="102" customWidth="1"/>
    <col min="15362" max="15362" width="15.7109375" style="102" customWidth="1"/>
    <col min="15363" max="15363" width="26.5703125" style="102" customWidth="1"/>
    <col min="15364" max="15364" width="8.5703125" style="102" customWidth="1"/>
    <col min="15365" max="15365" width="10.7109375" style="102" customWidth="1"/>
    <col min="15366" max="15366" width="10.5703125" style="102" customWidth="1"/>
    <col min="15367" max="15367" width="14.5703125" style="102" customWidth="1"/>
    <col min="15368" max="15369" width="11.42578125" style="102"/>
    <col min="15370" max="15370" width="4" style="102" customWidth="1"/>
    <col min="15371" max="15371" width="15.7109375" style="102" customWidth="1"/>
    <col min="15372" max="15372" width="26.5703125" style="102" customWidth="1"/>
    <col min="15373" max="15373" width="8.5703125" style="102" customWidth="1"/>
    <col min="15374" max="15374" width="10.7109375" style="102" customWidth="1"/>
    <col min="15375" max="15375" width="10.5703125" style="102" customWidth="1"/>
    <col min="15376" max="15376" width="12.7109375" style="102" customWidth="1"/>
    <col min="15377" max="15616" width="11.42578125" style="102"/>
    <col min="15617" max="15617" width="4" style="102" customWidth="1"/>
    <col min="15618" max="15618" width="15.7109375" style="102" customWidth="1"/>
    <col min="15619" max="15619" width="26.5703125" style="102" customWidth="1"/>
    <col min="15620" max="15620" width="8.5703125" style="102" customWidth="1"/>
    <col min="15621" max="15621" width="10.7109375" style="102" customWidth="1"/>
    <col min="15622" max="15622" width="10.5703125" style="102" customWidth="1"/>
    <col min="15623" max="15623" width="14.5703125" style="102" customWidth="1"/>
    <col min="15624" max="15625" width="11.42578125" style="102"/>
    <col min="15626" max="15626" width="4" style="102" customWidth="1"/>
    <col min="15627" max="15627" width="15.7109375" style="102" customWidth="1"/>
    <col min="15628" max="15628" width="26.5703125" style="102" customWidth="1"/>
    <col min="15629" max="15629" width="8.5703125" style="102" customWidth="1"/>
    <col min="15630" max="15630" width="10.7109375" style="102" customWidth="1"/>
    <col min="15631" max="15631" width="10.5703125" style="102" customWidth="1"/>
    <col min="15632" max="15632" width="12.7109375" style="102" customWidth="1"/>
    <col min="15633" max="15872" width="11.42578125" style="102"/>
    <col min="15873" max="15873" width="4" style="102" customWidth="1"/>
    <col min="15874" max="15874" width="15.7109375" style="102" customWidth="1"/>
    <col min="15875" max="15875" width="26.5703125" style="102" customWidth="1"/>
    <col min="15876" max="15876" width="8.5703125" style="102" customWidth="1"/>
    <col min="15877" max="15877" width="10.7109375" style="102" customWidth="1"/>
    <col min="15878" max="15878" width="10.5703125" style="102" customWidth="1"/>
    <col min="15879" max="15879" width="14.5703125" style="102" customWidth="1"/>
    <col min="15880" max="15881" width="11.42578125" style="102"/>
    <col min="15882" max="15882" width="4" style="102" customWidth="1"/>
    <col min="15883" max="15883" width="15.7109375" style="102" customWidth="1"/>
    <col min="15884" max="15884" width="26.5703125" style="102" customWidth="1"/>
    <col min="15885" max="15885" width="8.5703125" style="102" customWidth="1"/>
    <col min="15886" max="15886" width="10.7109375" style="102" customWidth="1"/>
    <col min="15887" max="15887" width="10.5703125" style="102" customWidth="1"/>
    <col min="15888" max="15888" width="12.7109375" style="102" customWidth="1"/>
    <col min="15889" max="16128" width="11.42578125" style="102"/>
    <col min="16129" max="16129" width="4" style="102" customWidth="1"/>
    <col min="16130" max="16130" width="15.7109375" style="102" customWidth="1"/>
    <col min="16131" max="16131" width="26.5703125" style="102" customWidth="1"/>
    <col min="16132" max="16132" width="8.5703125" style="102" customWidth="1"/>
    <col min="16133" max="16133" width="10.7109375" style="102" customWidth="1"/>
    <col min="16134" max="16134" width="10.5703125" style="102" customWidth="1"/>
    <col min="16135" max="16135" width="14.5703125" style="102" customWidth="1"/>
    <col min="16136" max="16137" width="11.42578125" style="102"/>
    <col min="16138" max="16138" width="4" style="102" customWidth="1"/>
    <col min="16139" max="16139" width="15.7109375" style="102" customWidth="1"/>
    <col min="16140" max="16140" width="26.5703125" style="102" customWidth="1"/>
    <col min="16141" max="16141" width="8.5703125" style="102" customWidth="1"/>
    <col min="16142" max="16142" width="10.7109375" style="102" customWidth="1"/>
    <col min="16143" max="16143" width="10.5703125" style="102" customWidth="1"/>
    <col min="16144" max="16144" width="12.7109375" style="102" customWidth="1"/>
    <col min="16145" max="16384" width="11.42578125" style="102"/>
  </cols>
  <sheetData>
    <row r="1" spans="1:256" ht="15">
      <c r="A1" s="104"/>
      <c r="B1" s="104"/>
      <c r="C1" s="458" t="s">
        <v>5</v>
      </c>
      <c r="D1" s="458"/>
      <c r="E1" s="458"/>
      <c r="F1" s="458"/>
      <c r="G1" s="458"/>
      <c r="J1" s="103"/>
    </row>
    <row r="2" spans="1:256">
      <c r="A2" s="104"/>
      <c r="B2" s="104"/>
      <c r="C2" s="459" t="s">
        <v>260</v>
      </c>
      <c r="D2" s="459"/>
      <c r="E2" s="459"/>
      <c r="F2" s="459"/>
      <c r="G2" s="459"/>
      <c r="H2" s="105"/>
      <c r="I2" s="106"/>
      <c r="J2" s="107"/>
      <c r="K2" s="108"/>
      <c r="L2" s="106"/>
    </row>
    <row r="3" spans="1:256">
      <c r="A3" s="104"/>
      <c r="B3" s="104"/>
      <c r="C3" s="459" t="s">
        <v>261</v>
      </c>
      <c r="D3" s="459"/>
      <c r="E3" s="459"/>
      <c r="F3" s="459"/>
      <c r="G3" s="459"/>
      <c r="H3" s="105"/>
      <c r="I3" s="106"/>
      <c r="J3" s="106"/>
      <c r="K3" s="106"/>
      <c r="L3" s="106"/>
    </row>
    <row r="4" spans="1:256" ht="30" customHeight="1">
      <c r="A4" s="104"/>
      <c r="B4" s="122" t="str">
        <f>+[1]PORCENTAJE!B4</f>
        <v>OBRA:</v>
      </c>
      <c r="C4" s="460" t="str">
        <f>P.B.!D2</f>
        <v>CONSTRUCCIÓN CON SECCIÓN DE 9.0 M DE LA CARRETERA: MEXICALI – LAGUNA CHAPALA, TRAMO: PUERTECITOS – LAGUNA CHAPALA, DEL KM. 146+000 AL KM. 159+000, INCLUYE: TERRACERIAS, OBRAS DE DRENAJE, UN PUENTE KM 158+120, PAVIMENTO DE CONCRETO ASFALTICO, SEÑALAMIENTO Y OBRAS COMPLEMENTARIAS, EN EL MUNICIPIO DE ENSENADA, ESTADO DE BAJA CALIFORNIA.</v>
      </c>
      <c r="D4" s="460"/>
      <c r="E4" s="460"/>
      <c r="F4" s="460"/>
      <c r="G4" s="460"/>
      <c r="H4" s="105"/>
      <c r="I4" s="106"/>
      <c r="J4" s="106"/>
      <c r="K4" s="106"/>
      <c r="L4" s="106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  <c r="HQ4" s="109"/>
      <c r="HR4" s="109"/>
      <c r="HS4" s="109"/>
      <c r="HT4" s="109"/>
      <c r="HU4" s="109"/>
      <c r="HV4" s="109"/>
      <c r="HW4" s="109"/>
      <c r="HX4" s="109"/>
      <c r="HY4" s="109"/>
      <c r="HZ4" s="109"/>
      <c r="IA4" s="109"/>
      <c r="IB4" s="109"/>
      <c r="IC4" s="109"/>
      <c r="ID4" s="109"/>
      <c r="IE4" s="109"/>
      <c r="IF4" s="109"/>
      <c r="IG4" s="109"/>
      <c r="IH4" s="109"/>
      <c r="II4" s="109"/>
      <c r="IJ4" s="109"/>
      <c r="IK4" s="109"/>
      <c r="IL4" s="109"/>
      <c r="IM4" s="109"/>
      <c r="IN4" s="109"/>
      <c r="IO4" s="109"/>
      <c r="IP4" s="109"/>
      <c r="IQ4" s="109"/>
      <c r="IR4" s="109"/>
      <c r="IS4" s="109"/>
      <c r="IT4" s="109"/>
      <c r="IU4" s="109"/>
      <c r="IV4" s="109"/>
    </row>
    <row r="5" spans="1:256" ht="15" customHeight="1">
      <c r="A5" s="104"/>
      <c r="B5" s="110"/>
      <c r="C5" s="460"/>
      <c r="D5" s="460"/>
      <c r="E5" s="460"/>
      <c r="F5" s="460"/>
      <c r="G5" s="460"/>
      <c r="H5" s="105"/>
      <c r="I5" s="106"/>
      <c r="J5" s="106"/>
      <c r="K5" s="106"/>
      <c r="L5" s="106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9"/>
      <c r="GA5" s="109"/>
      <c r="GB5" s="109"/>
      <c r="GC5" s="109"/>
      <c r="GD5" s="109"/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09"/>
      <c r="GV5" s="109"/>
      <c r="GW5" s="109"/>
      <c r="GX5" s="109"/>
      <c r="GY5" s="109"/>
      <c r="GZ5" s="109"/>
      <c r="HA5" s="109"/>
      <c r="HB5" s="109"/>
      <c r="HC5" s="109"/>
      <c r="HD5" s="109"/>
      <c r="HE5" s="109"/>
      <c r="HF5" s="109"/>
      <c r="HG5" s="109"/>
      <c r="HH5" s="109"/>
      <c r="HI5" s="109"/>
      <c r="HJ5" s="109"/>
      <c r="HK5" s="109"/>
      <c r="HL5" s="109"/>
      <c r="HM5" s="109"/>
      <c r="HN5" s="109"/>
      <c r="HO5" s="109"/>
      <c r="HP5" s="109"/>
      <c r="HQ5" s="109"/>
      <c r="HR5" s="109"/>
      <c r="HS5" s="109"/>
      <c r="HT5" s="109"/>
      <c r="HU5" s="109"/>
      <c r="HV5" s="109"/>
      <c r="HW5" s="109"/>
      <c r="HX5" s="109"/>
      <c r="HY5" s="109"/>
      <c r="HZ5" s="109"/>
      <c r="IA5" s="109"/>
      <c r="IB5" s="109"/>
      <c r="IC5" s="109"/>
      <c r="ID5" s="109"/>
      <c r="IE5" s="109"/>
      <c r="IF5" s="109"/>
      <c r="IG5" s="109"/>
      <c r="IH5" s="109"/>
      <c r="II5" s="109"/>
      <c r="IJ5" s="109"/>
      <c r="IK5" s="109"/>
      <c r="IL5" s="109"/>
      <c r="IM5" s="109"/>
      <c r="IN5" s="109"/>
      <c r="IO5" s="109"/>
      <c r="IP5" s="109"/>
      <c r="IQ5" s="109"/>
      <c r="IR5" s="109"/>
      <c r="IS5" s="109"/>
      <c r="IT5" s="109"/>
      <c r="IU5" s="109"/>
      <c r="IV5" s="109"/>
    </row>
    <row r="6" spans="1:256" ht="15" customHeight="1">
      <c r="A6" s="104"/>
      <c r="B6" s="110"/>
      <c r="C6" s="460"/>
      <c r="D6" s="460"/>
      <c r="E6" s="460"/>
      <c r="F6" s="460"/>
      <c r="G6" s="460"/>
      <c r="H6" s="105"/>
      <c r="I6" s="106"/>
      <c r="J6" s="106"/>
      <c r="K6" s="106"/>
      <c r="L6" s="106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  <c r="HL6" s="109"/>
      <c r="HM6" s="109"/>
      <c r="HN6" s="109"/>
      <c r="HO6" s="109"/>
      <c r="HP6" s="109"/>
      <c r="HQ6" s="109"/>
      <c r="HR6" s="109"/>
      <c r="HS6" s="109"/>
      <c r="HT6" s="109"/>
      <c r="HU6" s="109"/>
      <c r="HV6" s="109"/>
      <c r="HW6" s="109"/>
      <c r="HX6" s="109"/>
      <c r="HY6" s="109"/>
      <c r="HZ6" s="109"/>
      <c r="IA6" s="109"/>
      <c r="IB6" s="109"/>
      <c r="IC6" s="109"/>
      <c r="ID6" s="109"/>
      <c r="IE6" s="109"/>
      <c r="IF6" s="109"/>
      <c r="IG6" s="109"/>
      <c r="IH6" s="109"/>
      <c r="II6" s="109"/>
      <c r="IJ6" s="109"/>
      <c r="IK6" s="109"/>
      <c r="IL6" s="109"/>
      <c r="IM6" s="109"/>
      <c r="IN6" s="109"/>
      <c r="IO6" s="109"/>
      <c r="IP6" s="109"/>
      <c r="IQ6" s="109"/>
      <c r="IR6" s="109"/>
      <c r="IS6" s="109"/>
      <c r="IT6" s="109"/>
      <c r="IU6" s="109"/>
      <c r="IV6" s="109"/>
    </row>
    <row r="7" spans="1:256" ht="15" customHeight="1">
      <c r="A7" s="104"/>
      <c r="B7" s="110"/>
      <c r="C7" s="460"/>
      <c r="D7" s="460"/>
      <c r="E7" s="460"/>
      <c r="F7" s="460"/>
      <c r="G7" s="460"/>
      <c r="H7" s="105"/>
      <c r="I7" s="106"/>
      <c r="J7" s="106"/>
      <c r="K7" s="106"/>
      <c r="L7" s="106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/>
      <c r="FZ7" s="109"/>
      <c r="GA7" s="109"/>
      <c r="GB7" s="109"/>
      <c r="GC7" s="109"/>
      <c r="GD7" s="109"/>
      <c r="GE7" s="109"/>
      <c r="GF7" s="109"/>
      <c r="GG7" s="109"/>
      <c r="GH7" s="109"/>
      <c r="GI7" s="109"/>
      <c r="GJ7" s="109"/>
      <c r="GK7" s="109"/>
      <c r="GL7" s="109"/>
      <c r="GM7" s="109"/>
      <c r="GN7" s="109"/>
      <c r="GO7" s="109"/>
      <c r="GP7" s="109"/>
      <c r="GQ7" s="109"/>
      <c r="GR7" s="109"/>
      <c r="GS7" s="109"/>
      <c r="GT7" s="109"/>
      <c r="GU7" s="109"/>
      <c r="GV7" s="109"/>
      <c r="GW7" s="109"/>
      <c r="GX7" s="109"/>
      <c r="GY7" s="109"/>
      <c r="GZ7" s="109"/>
      <c r="HA7" s="109"/>
      <c r="HB7" s="109"/>
      <c r="HC7" s="109"/>
      <c r="HD7" s="109"/>
      <c r="HE7" s="109"/>
      <c r="HF7" s="109"/>
      <c r="HG7" s="109"/>
      <c r="HH7" s="109"/>
      <c r="HI7" s="109"/>
      <c r="HJ7" s="109"/>
      <c r="HK7" s="109"/>
      <c r="HL7" s="109"/>
      <c r="HM7" s="109"/>
      <c r="HN7" s="109"/>
      <c r="HO7" s="109"/>
      <c r="HP7" s="109"/>
      <c r="HQ7" s="109"/>
      <c r="HR7" s="109"/>
      <c r="HS7" s="109"/>
      <c r="HT7" s="109"/>
      <c r="HU7" s="109"/>
      <c r="HV7" s="109"/>
      <c r="HW7" s="109"/>
      <c r="HX7" s="109"/>
      <c r="HY7" s="109"/>
      <c r="HZ7" s="109"/>
      <c r="IA7" s="109"/>
      <c r="IB7" s="109"/>
      <c r="IC7" s="109"/>
      <c r="ID7" s="109"/>
      <c r="IE7" s="109"/>
      <c r="IF7" s="109"/>
      <c r="IG7" s="109"/>
      <c r="IH7" s="109"/>
      <c r="II7" s="109"/>
      <c r="IJ7" s="109"/>
      <c r="IK7" s="109"/>
      <c r="IL7" s="109"/>
      <c r="IM7" s="109"/>
      <c r="IN7" s="109"/>
      <c r="IO7" s="109"/>
      <c r="IP7" s="109"/>
      <c r="IQ7" s="109"/>
      <c r="IR7" s="109"/>
      <c r="IS7" s="109"/>
      <c r="IT7" s="109"/>
      <c r="IU7" s="109"/>
      <c r="IV7" s="109"/>
    </row>
    <row r="8" spans="1:256" ht="15.75" customHeight="1">
      <c r="A8" s="104"/>
      <c r="B8" s="110"/>
      <c r="C8" s="460"/>
      <c r="D8" s="460"/>
      <c r="E8" s="460"/>
      <c r="F8" s="460"/>
      <c r="G8" s="460"/>
      <c r="H8" s="109"/>
      <c r="I8" s="121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  <c r="IR8" s="109"/>
      <c r="IS8" s="109"/>
      <c r="IT8" s="109"/>
      <c r="IU8" s="109"/>
      <c r="IV8" s="109"/>
    </row>
    <row r="9" spans="1:256">
      <c r="A9" s="104"/>
      <c r="B9" s="110"/>
      <c r="C9" s="192"/>
      <c r="D9" s="192"/>
      <c r="E9" s="192"/>
      <c r="F9" s="192"/>
      <c r="G9" s="104"/>
    </row>
    <row r="10" spans="1:256">
      <c r="C10" s="461" t="s">
        <v>672</v>
      </c>
      <c r="D10" s="461"/>
      <c r="E10" s="461"/>
      <c r="F10" s="461"/>
    </row>
    <row r="11" spans="1:256">
      <c r="A11" s="120"/>
      <c r="B11" s="275"/>
      <c r="C11" s="271"/>
      <c r="D11" s="271"/>
      <c r="E11" s="271"/>
      <c r="F11" s="193" t="s">
        <v>10</v>
      </c>
      <c r="G11" s="271" t="s">
        <v>263</v>
      </c>
    </row>
    <row r="12" spans="1:256">
      <c r="A12" s="120"/>
      <c r="B12" s="194" t="s">
        <v>37</v>
      </c>
      <c r="C12" s="462" t="s">
        <v>17</v>
      </c>
      <c r="D12" s="462"/>
      <c r="E12" s="462"/>
      <c r="F12" s="462"/>
      <c r="G12" s="462"/>
    </row>
    <row r="13" spans="1:256">
      <c r="A13" s="120"/>
      <c r="B13" s="275" t="s">
        <v>264</v>
      </c>
      <c r="C13" s="462" t="s">
        <v>18</v>
      </c>
      <c r="D13" s="462"/>
      <c r="E13" s="462"/>
      <c r="F13" s="462"/>
      <c r="G13" s="462"/>
    </row>
    <row r="14" spans="1:256">
      <c r="A14" s="120">
        <v>1</v>
      </c>
      <c r="B14" s="269" t="s">
        <v>39</v>
      </c>
      <c r="C14" s="463" t="s">
        <v>40</v>
      </c>
      <c r="D14" s="463"/>
      <c r="E14" s="463"/>
      <c r="F14" s="463"/>
      <c r="G14" s="268"/>
    </row>
    <row r="15" spans="1:256" ht="13.5" thickBot="1">
      <c r="B15" s="117"/>
    </row>
    <row r="16" spans="1:256" ht="13.5" thickTop="1">
      <c r="B16" s="464" t="s">
        <v>265</v>
      </c>
      <c r="C16" s="465"/>
      <c r="D16" s="464" t="s">
        <v>10</v>
      </c>
      <c r="E16" s="464" t="s">
        <v>266</v>
      </c>
      <c r="F16" s="464" t="s">
        <v>11</v>
      </c>
      <c r="G16" s="464" t="s">
        <v>14</v>
      </c>
    </row>
    <row r="17" spans="2:7" ht="13.5" thickBot="1">
      <c r="B17" s="466"/>
      <c r="C17" s="466"/>
      <c r="D17" s="466"/>
      <c r="E17" s="466"/>
      <c r="F17" s="466"/>
      <c r="G17" s="467"/>
    </row>
    <row r="18" spans="2:7" ht="13.5" thickTop="1">
      <c r="B18" s="169" t="s">
        <v>267</v>
      </c>
      <c r="C18" s="104"/>
      <c r="D18" s="267"/>
      <c r="E18" s="114"/>
      <c r="F18" s="118"/>
      <c r="G18" s="170"/>
    </row>
    <row r="19" spans="2:7">
      <c r="B19" s="175" t="s">
        <v>268</v>
      </c>
      <c r="C19" s="104"/>
      <c r="D19" s="267" t="s">
        <v>269</v>
      </c>
      <c r="E19" s="114">
        <v>1459.55</v>
      </c>
      <c r="F19" s="173">
        <f>1/D20</f>
        <v>4.0000000000000001E-3</v>
      </c>
      <c r="G19" s="174">
        <f>ROUND(E19*F19,2)</f>
        <v>5.84</v>
      </c>
    </row>
    <row r="20" spans="2:7">
      <c r="B20" s="175"/>
      <c r="C20" s="181" t="s">
        <v>270</v>
      </c>
      <c r="D20" s="182">
        <v>250</v>
      </c>
      <c r="E20" s="114"/>
      <c r="F20" s="173"/>
      <c r="G20" s="174"/>
    </row>
    <row r="21" spans="2:7">
      <c r="B21" s="171" t="s">
        <v>271</v>
      </c>
      <c r="C21" s="104"/>
      <c r="D21" s="267" t="s">
        <v>269</v>
      </c>
      <c r="E21" s="114">
        <v>882.82</v>
      </c>
      <c r="F21" s="173">
        <f>1/D22</f>
        <v>8.0000000000000002E-3</v>
      </c>
      <c r="G21" s="174">
        <f>ROUND(E21*F21,2)</f>
        <v>7.06</v>
      </c>
    </row>
    <row r="22" spans="2:7">
      <c r="B22" s="171"/>
      <c r="C22" s="181" t="s">
        <v>270</v>
      </c>
      <c r="D22" s="182">
        <v>125</v>
      </c>
      <c r="E22" s="114"/>
      <c r="F22" s="173"/>
      <c r="G22" s="174"/>
    </row>
    <row r="23" spans="2:7">
      <c r="B23" s="175" t="s">
        <v>272</v>
      </c>
      <c r="C23" s="104"/>
      <c r="D23" s="267" t="s">
        <v>269</v>
      </c>
      <c r="E23" s="114">
        <v>799.65</v>
      </c>
      <c r="F23" s="173">
        <f>1/D24</f>
        <v>4.0000000000000001E-3</v>
      </c>
      <c r="G23" s="174">
        <f>ROUND(E23*F23,2)</f>
        <v>3.2</v>
      </c>
    </row>
    <row r="24" spans="2:7" ht="13.5" thickBot="1">
      <c r="B24" s="175"/>
      <c r="C24" s="181" t="s">
        <v>270</v>
      </c>
      <c r="D24" s="182">
        <v>250</v>
      </c>
      <c r="E24" s="114"/>
      <c r="F24" s="173"/>
      <c r="G24" s="183"/>
    </row>
    <row r="25" spans="2:7">
      <c r="B25" s="175"/>
      <c r="C25" s="104"/>
      <c r="D25" s="267"/>
      <c r="E25" s="114"/>
      <c r="F25" s="118" t="s">
        <v>273</v>
      </c>
      <c r="G25" s="174">
        <f>SUM(G19:G23)</f>
        <v>16.099999999999998</v>
      </c>
    </row>
    <row r="26" spans="2:7" ht="13.5" thickBot="1">
      <c r="B26" s="175"/>
      <c r="C26" s="104"/>
      <c r="D26" s="104"/>
      <c r="E26" s="114"/>
      <c r="F26" s="104"/>
      <c r="G26" s="195"/>
    </row>
    <row r="27" spans="2:7" ht="14.25" thickTop="1" thickBot="1">
      <c r="B27" s="185"/>
      <c r="C27" s="186"/>
      <c r="D27" s="186"/>
      <c r="E27" s="187" t="s">
        <v>274</v>
      </c>
      <c r="F27" s="188"/>
      <c r="G27" s="189">
        <f>+G25</f>
        <v>16.099999999999998</v>
      </c>
    </row>
    <row r="28" spans="2:7" ht="13.5" thickTop="1">
      <c r="B28" s="175"/>
      <c r="C28" s="104"/>
      <c r="D28" s="104"/>
      <c r="E28" s="112" t="s">
        <v>275</v>
      </c>
      <c r="F28" s="113">
        <v>10</v>
      </c>
      <c r="G28" s="190">
        <f>(+G27*F28)/100</f>
        <v>1.6099999999999997</v>
      </c>
    </row>
    <row r="29" spans="2:7" ht="13.5" thickBot="1">
      <c r="B29" s="175"/>
      <c r="C29" s="104"/>
      <c r="D29" s="104"/>
      <c r="E29" s="191"/>
      <c r="F29" s="113"/>
      <c r="G29" s="183"/>
    </row>
    <row r="30" spans="2:7">
      <c r="B30" s="175"/>
      <c r="C30" s="104"/>
      <c r="D30" s="104"/>
      <c r="E30" s="191" t="s">
        <v>276</v>
      </c>
      <c r="F30" s="113"/>
      <c r="G30" s="174">
        <f>G27+G28+G29</f>
        <v>17.709999999999997</v>
      </c>
    </row>
    <row r="31" spans="2:7" ht="13.5" thickBot="1">
      <c r="B31" s="175"/>
      <c r="C31" s="104"/>
      <c r="D31" s="104"/>
      <c r="E31" s="191" t="s">
        <v>277</v>
      </c>
      <c r="F31" s="113">
        <v>0.7</v>
      </c>
      <c r="G31" s="183">
        <f>(+F31*G30)/100</f>
        <v>0.12396999999999997</v>
      </c>
    </row>
    <row r="32" spans="2:7">
      <c r="B32" s="175"/>
      <c r="C32" s="104"/>
      <c r="D32" s="104"/>
      <c r="E32" s="191" t="s">
        <v>276</v>
      </c>
      <c r="F32" s="113"/>
      <c r="G32" s="174">
        <f>+G30+G31</f>
        <v>17.833969999999997</v>
      </c>
    </row>
    <row r="33" spans="1:7" ht="13.5" thickBot="1">
      <c r="B33" s="175"/>
      <c r="C33" s="104"/>
      <c r="D33" s="104"/>
      <c r="E33" s="191" t="s">
        <v>278</v>
      </c>
      <c r="F33" s="113">
        <v>3.8</v>
      </c>
      <c r="G33" s="183">
        <f>(+F33*G32)/100</f>
        <v>0.6776908599999999</v>
      </c>
    </row>
    <row r="34" spans="1:7">
      <c r="B34" s="175"/>
      <c r="C34" s="104"/>
      <c r="D34" s="104"/>
      <c r="E34" s="191" t="s">
        <v>276</v>
      </c>
      <c r="F34" s="113"/>
      <c r="G34" s="174">
        <f>+G32+G33</f>
        <v>18.511660859999996</v>
      </c>
    </row>
    <row r="35" spans="1:7" ht="13.5" thickBot="1">
      <c r="B35" s="175"/>
      <c r="C35" s="104"/>
      <c r="D35" s="104"/>
      <c r="E35" s="191" t="s">
        <v>279</v>
      </c>
      <c r="F35" s="113">
        <v>0.5</v>
      </c>
      <c r="G35" s="183">
        <f>G34*F35/100</f>
        <v>9.2558304299999977E-2</v>
      </c>
    </row>
    <row r="36" spans="1:7" ht="13.5" thickBot="1">
      <c r="B36" s="175"/>
      <c r="C36" s="104"/>
      <c r="D36" s="104"/>
      <c r="E36" s="118" t="s">
        <v>273</v>
      </c>
      <c r="F36" s="110"/>
      <c r="G36" s="170">
        <f>G34+G35</f>
        <v>18.604219164299995</v>
      </c>
    </row>
    <row r="37" spans="1:7" ht="14.25" thickTop="1" thickBot="1">
      <c r="B37" s="185"/>
      <c r="C37" s="186"/>
      <c r="D37" s="186"/>
      <c r="E37" s="187" t="s">
        <v>6</v>
      </c>
      <c r="F37" s="188"/>
      <c r="G37" s="189">
        <f>+G36</f>
        <v>18.604219164299995</v>
      </c>
    </row>
    <row r="38" spans="1:7" ht="13.5" thickTop="1">
      <c r="A38" s="116"/>
      <c r="B38" s="116"/>
      <c r="C38" s="116"/>
      <c r="D38" s="116"/>
      <c r="E38" s="116"/>
      <c r="F38" s="116"/>
      <c r="G38" s="116"/>
    </row>
    <row r="40" spans="1:7">
      <c r="C40" s="468" t="s">
        <v>675</v>
      </c>
      <c r="D40" s="468"/>
      <c r="E40" s="468"/>
      <c r="F40" s="468"/>
      <c r="G40" s="271"/>
    </row>
    <row r="41" spans="1:7">
      <c r="C41" s="270"/>
      <c r="D41" s="270"/>
      <c r="E41" s="270"/>
      <c r="F41" s="193" t="s">
        <v>10</v>
      </c>
      <c r="G41" s="271" t="s">
        <v>263</v>
      </c>
    </row>
    <row r="42" spans="1:7">
      <c r="A42" s="120"/>
      <c r="B42" s="275"/>
      <c r="C42" s="469" t="s">
        <v>41</v>
      </c>
      <c r="D42" s="469"/>
      <c r="E42" s="469"/>
      <c r="F42" s="469"/>
      <c r="G42" s="469"/>
    </row>
    <row r="43" spans="1:7">
      <c r="A43" s="120"/>
      <c r="B43" s="194" t="s">
        <v>42</v>
      </c>
      <c r="C43" s="469" t="s">
        <v>21</v>
      </c>
      <c r="D43" s="469"/>
      <c r="E43" s="469"/>
      <c r="F43" s="469"/>
      <c r="G43" s="469"/>
    </row>
    <row r="44" spans="1:7">
      <c r="A44" s="120"/>
      <c r="B44" s="275" t="s">
        <v>245</v>
      </c>
      <c r="C44" s="470" t="s">
        <v>44</v>
      </c>
      <c r="D44" s="462"/>
      <c r="E44" s="462"/>
      <c r="F44" s="462"/>
      <c r="G44" s="462"/>
    </row>
    <row r="45" spans="1:7">
      <c r="A45" s="120"/>
      <c r="B45" s="275" t="s">
        <v>246</v>
      </c>
      <c r="C45" s="469" t="s">
        <v>23</v>
      </c>
      <c r="D45" s="469"/>
      <c r="E45" s="469"/>
      <c r="F45" s="469"/>
      <c r="G45" s="469"/>
    </row>
    <row r="46" spans="1:7">
      <c r="A46" s="120">
        <v>2</v>
      </c>
      <c r="B46" s="275" t="s">
        <v>280</v>
      </c>
      <c r="C46" s="462" t="s">
        <v>25</v>
      </c>
      <c r="D46" s="462"/>
      <c r="E46" s="462"/>
      <c r="F46" s="462"/>
      <c r="G46" s="462"/>
    </row>
    <row r="47" spans="1:7" ht="13.5" thickBot="1">
      <c r="B47" s="117"/>
    </row>
    <row r="48" spans="1:7" ht="13.5" thickTop="1">
      <c r="B48" s="464" t="s">
        <v>265</v>
      </c>
      <c r="C48" s="465"/>
      <c r="D48" s="464" t="s">
        <v>10</v>
      </c>
      <c r="E48" s="464" t="s">
        <v>266</v>
      </c>
      <c r="F48" s="464" t="s">
        <v>11</v>
      </c>
      <c r="G48" s="464" t="s">
        <v>14</v>
      </c>
    </row>
    <row r="49" spans="2:7" ht="13.5" thickBot="1">
      <c r="B49" s="466"/>
      <c r="C49" s="466"/>
      <c r="D49" s="466"/>
      <c r="E49" s="466"/>
      <c r="F49" s="466"/>
      <c r="G49" s="467"/>
    </row>
    <row r="50" spans="2:7" ht="13.5" thickTop="1">
      <c r="B50" s="169" t="s">
        <v>281</v>
      </c>
      <c r="C50" s="104"/>
      <c r="D50" s="267"/>
      <c r="E50" s="173"/>
      <c r="F50" s="118"/>
      <c r="G50" s="170"/>
    </row>
    <row r="51" spans="2:7">
      <c r="B51" s="169" t="s">
        <v>282</v>
      </c>
      <c r="C51" s="110"/>
      <c r="D51" s="196" t="s">
        <v>263</v>
      </c>
      <c r="E51" s="114"/>
      <c r="F51" s="118"/>
      <c r="G51" s="170"/>
    </row>
    <row r="52" spans="2:7">
      <c r="B52" s="175" t="s">
        <v>268</v>
      </c>
      <c r="C52" s="104"/>
      <c r="D52" s="267" t="s">
        <v>269</v>
      </c>
      <c r="E52" s="114">
        <v>1459.55</v>
      </c>
      <c r="F52" s="173">
        <f>1/D53</f>
        <v>5.0301810865191147E-3</v>
      </c>
      <c r="G52" s="174">
        <f>E52*F52</f>
        <v>7.3418008048289733</v>
      </c>
    </row>
    <row r="53" spans="2:7">
      <c r="B53" s="175"/>
      <c r="C53" s="181" t="s">
        <v>270</v>
      </c>
      <c r="D53" s="182">
        <v>198.8</v>
      </c>
      <c r="E53" s="114"/>
      <c r="F53" s="180"/>
      <c r="G53" s="174"/>
    </row>
    <row r="54" spans="2:7">
      <c r="B54" s="171" t="s">
        <v>283</v>
      </c>
      <c r="C54" s="104"/>
      <c r="D54" s="267" t="s">
        <v>269</v>
      </c>
      <c r="E54" s="114">
        <v>882.82</v>
      </c>
      <c r="F54" s="173">
        <f>1/D55</f>
        <v>5.0000000000000001E-3</v>
      </c>
      <c r="G54" s="174">
        <f>ROUND(E54*F54,2)</f>
        <v>4.41</v>
      </c>
    </row>
    <row r="55" spans="2:7">
      <c r="B55" s="171"/>
      <c r="C55" s="181" t="s">
        <v>270</v>
      </c>
      <c r="D55" s="182">
        <v>200</v>
      </c>
      <c r="E55" s="114"/>
      <c r="F55" s="173"/>
      <c r="G55" s="174"/>
    </row>
    <row r="56" spans="2:7">
      <c r="B56" s="175" t="s">
        <v>272</v>
      </c>
      <c r="C56" s="104"/>
      <c r="D56" s="267" t="s">
        <v>269</v>
      </c>
      <c r="E56" s="114">
        <v>799.65</v>
      </c>
      <c r="F56" s="173">
        <f>1/D57</f>
        <v>9.0909090909090905E-3</v>
      </c>
      <c r="G56" s="174">
        <f>ROUND(E56*F56,2)</f>
        <v>7.27</v>
      </c>
    </row>
    <row r="57" spans="2:7">
      <c r="B57" s="175"/>
      <c r="C57" s="181" t="s">
        <v>270</v>
      </c>
      <c r="D57" s="182">
        <v>110</v>
      </c>
      <c r="E57" s="114"/>
      <c r="F57" s="173"/>
      <c r="G57" s="174"/>
    </row>
    <row r="58" spans="2:7" ht="13.5" thickBot="1">
      <c r="B58" s="175"/>
      <c r="C58" s="104"/>
      <c r="D58" s="267"/>
      <c r="E58" s="114"/>
      <c r="F58" s="191" t="s">
        <v>284</v>
      </c>
      <c r="G58" s="183">
        <f>SUM(G52:G56)</f>
        <v>19.021800804828974</v>
      </c>
    </row>
    <row r="59" spans="2:7">
      <c r="B59" s="175"/>
      <c r="C59" s="104"/>
      <c r="D59" s="267" t="s">
        <v>285</v>
      </c>
      <c r="E59" s="197">
        <v>0.3</v>
      </c>
      <c r="F59" s="191" t="s">
        <v>286</v>
      </c>
      <c r="G59" s="174">
        <f>+G58*E59</f>
        <v>5.7065402414486917</v>
      </c>
    </row>
    <row r="60" spans="2:7">
      <c r="B60" s="169"/>
      <c r="C60" s="104"/>
      <c r="D60" s="267"/>
      <c r="E60" s="173"/>
      <c r="F60" s="118"/>
      <c r="G60" s="170"/>
    </row>
    <row r="61" spans="2:7">
      <c r="B61" s="169" t="s">
        <v>287</v>
      </c>
      <c r="C61" s="110"/>
      <c r="D61" s="196" t="s">
        <v>263</v>
      </c>
      <c r="E61" s="114"/>
      <c r="F61" s="118"/>
      <c r="G61" s="170"/>
    </row>
    <row r="62" spans="2:7">
      <c r="B62" s="175" t="s">
        <v>268</v>
      </c>
      <c r="C62" s="104"/>
      <c r="D62" s="267" t="s">
        <v>269</v>
      </c>
      <c r="E62" s="114">
        <v>1459.55</v>
      </c>
      <c r="F62" s="173">
        <f>1/D63</f>
        <v>6.2500000000000003E-3</v>
      </c>
      <c r="G62" s="174">
        <f>E62*F62</f>
        <v>9.1221875000000008</v>
      </c>
    </row>
    <row r="63" spans="2:7">
      <c r="B63" s="175"/>
      <c r="C63" s="181" t="s">
        <v>270</v>
      </c>
      <c r="D63" s="182">
        <v>160</v>
      </c>
      <c r="E63" s="114"/>
      <c r="F63" s="180"/>
      <c r="G63" s="174"/>
    </row>
    <row r="64" spans="2:7">
      <c r="B64" s="171" t="s">
        <v>283</v>
      </c>
      <c r="C64" s="104"/>
      <c r="D64" s="267" t="s">
        <v>269</v>
      </c>
      <c r="E64" s="114">
        <v>882.82</v>
      </c>
      <c r="F64" s="173">
        <f>1/D65</f>
        <v>5.0000000000000001E-3</v>
      </c>
      <c r="G64" s="174">
        <f>ROUND(E64*F64,2)</f>
        <v>4.41</v>
      </c>
    </row>
    <row r="65" spans="2:7">
      <c r="B65" s="171"/>
      <c r="C65" s="181" t="s">
        <v>270</v>
      </c>
      <c r="D65" s="182">
        <v>200</v>
      </c>
      <c r="E65" s="114"/>
      <c r="F65" s="173"/>
      <c r="G65" s="174"/>
    </row>
    <row r="66" spans="2:7">
      <c r="B66" s="175" t="s">
        <v>272</v>
      </c>
      <c r="C66" s="104"/>
      <c r="D66" s="267" t="s">
        <v>269</v>
      </c>
      <c r="E66" s="114">
        <v>799.65</v>
      </c>
      <c r="F66" s="173">
        <f>1/D67</f>
        <v>1.2500000000000001E-2</v>
      </c>
      <c r="G66" s="174">
        <f>ROUND(E66*F66,2)</f>
        <v>10</v>
      </c>
    </row>
    <row r="67" spans="2:7">
      <c r="B67" s="175"/>
      <c r="C67" s="181" t="s">
        <v>270</v>
      </c>
      <c r="D67" s="182">
        <v>80</v>
      </c>
      <c r="E67" s="114"/>
      <c r="F67" s="173"/>
      <c r="G67" s="174"/>
    </row>
    <row r="68" spans="2:7" ht="13.5" thickBot="1">
      <c r="B68" s="175"/>
      <c r="C68" s="104"/>
      <c r="D68" s="267"/>
      <c r="E68" s="114"/>
      <c r="F68" s="191" t="s">
        <v>284</v>
      </c>
      <c r="G68" s="183">
        <f>SUM(G62:G66)</f>
        <v>23.532187499999999</v>
      </c>
    </row>
    <row r="69" spans="2:7">
      <c r="B69" s="175"/>
      <c r="C69" s="104"/>
      <c r="D69" s="267" t="s">
        <v>285</v>
      </c>
      <c r="E69" s="197">
        <v>0.4</v>
      </c>
      <c r="F69" s="191" t="s">
        <v>286</v>
      </c>
      <c r="G69" s="174">
        <f>+G68*E69</f>
        <v>9.4128749999999997</v>
      </c>
    </row>
    <row r="70" spans="2:7">
      <c r="B70" s="175"/>
      <c r="C70" s="104"/>
      <c r="D70" s="267"/>
      <c r="E70" s="197"/>
      <c r="F70" s="191"/>
      <c r="G70" s="174"/>
    </row>
    <row r="71" spans="2:7">
      <c r="B71" s="169" t="s">
        <v>288</v>
      </c>
      <c r="C71" s="110"/>
      <c r="D71" s="196" t="s">
        <v>263</v>
      </c>
      <c r="E71" s="114"/>
      <c r="F71" s="198"/>
      <c r="G71" s="170"/>
    </row>
    <row r="72" spans="2:7">
      <c r="B72" s="169" t="s">
        <v>289</v>
      </c>
      <c r="C72" s="110"/>
      <c r="D72" s="196"/>
      <c r="E72" s="114"/>
      <c r="F72" s="198"/>
      <c r="G72" s="170"/>
    </row>
    <row r="73" spans="2:7">
      <c r="B73" s="175" t="s">
        <v>290</v>
      </c>
      <c r="C73" s="104"/>
      <c r="D73" s="267" t="s">
        <v>291</v>
      </c>
      <c r="E73" s="114">
        <v>40</v>
      </c>
      <c r="F73" s="180">
        <v>0.1</v>
      </c>
      <c r="G73" s="174">
        <f t="shared" ref="G73:G78" si="0">ROUND(F73*E73,2)</f>
        <v>4</v>
      </c>
    </row>
    <row r="74" spans="2:7">
      <c r="B74" s="175" t="s">
        <v>292</v>
      </c>
      <c r="C74" s="104"/>
      <c r="D74" s="267" t="s">
        <v>293</v>
      </c>
      <c r="E74" s="114">
        <v>365</v>
      </c>
      <c r="F74" s="180">
        <v>3.5000000000000003E-2</v>
      </c>
      <c r="G74" s="174">
        <f t="shared" si="0"/>
        <v>12.78</v>
      </c>
    </row>
    <row r="75" spans="2:7">
      <c r="B75" s="175" t="s">
        <v>294</v>
      </c>
      <c r="C75" s="104"/>
      <c r="D75" s="172" t="s">
        <v>295</v>
      </c>
      <c r="E75" s="114">
        <v>4.5</v>
      </c>
      <c r="F75" s="180">
        <v>0.75</v>
      </c>
      <c r="G75" s="174">
        <f t="shared" si="0"/>
        <v>3.38</v>
      </c>
    </row>
    <row r="76" spans="2:7">
      <c r="B76" s="175" t="s">
        <v>296</v>
      </c>
      <c r="C76" s="104"/>
      <c r="D76" s="267" t="s">
        <v>297</v>
      </c>
      <c r="E76" s="114">
        <v>3</v>
      </c>
      <c r="F76" s="180">
        <v>2.1000000000000001E-2</v>
      </c>
      <c r="G76" s="174">
        <f t="shared" si="0"/>
        <v>0.06</v>
      </c>
    </row>
    <row r="77" spans="2:7">
      <c r="B77" s="175" t="s">
        <v>298</v>
      </c>
      <c r="C77" s="104"/>
      <c r="D77" s="172" t="s">
        <v>295</v>
      </c>
      <c r="E77" s="114">
        <v>6</v>
      </c>
      <c r="F77" s="180">
        <v>1.0999999999999999E-2</v>
      </c>
      <c r="G77" s="174">
        <f t="shared" si="0"/>
        <v>7.0000000000000007E-2</v>
      </c>
    </row>
    <row r="78" spans="2:7" ht="13.5" thickBot="1">
      <c r="B78" s="175" t="s">
        <v>299</v>
      </c>
      <c r="C78" s="104"/>
      <c r="D78" s="267" t="s">
        <v>297</v>
      </c>
      <c r="E78" s="114">
        <v>85</v>
      </c>
      <c r="F78" s="180">
        <v>0.01</v>
      </c>
      <c r="G78" s="183">
        <f t="shared" si="0"/>
        <v>0.85</v>
      </c>
    </row>
    <row r="79" spans="2:7">
      <c r="B79" s="175"/>
      <c r="C79" s="104"/>
      <c r="D79" s="267"/>
      <c r="E79" s="114"/>
      <c r="F79" s="191" t="s">
        <v>300</v>
      </c>
      <c r="G79" s="174">
        <f>SUM(G73:G78)</f>
        <v>21.14</v>
      </c>
    </row>
    <row r="80" spans="2:7">
      <c r="B80" s="175"/>
      <c r="C80" s="104"/>
      <c r="D80" s="267"/>
      <c r="E80" s="114"/>
      <c r="F80" s="180"/>
      <c r="G80" s="174"/>
    </row>
    <row r="81" spans="2:7">
      <c r="B81" s="179" t="s">
        <v>301</v>
      </c>
      <c r="C81" s="104"/>
      <c r="D81" s="267"/>
      <c r="E81" s="114"/>
      <c r="F81" s="180"/>
      <c r="G81" s="174"/>
    </row>
    <row r="82" spans="2:7">
      <c r="B82" s="175" t="s">
        <v>302</v>
      </c>
      <c r="C82" s="104"/>
      <c r="D82" s="267" t="s">
        <v>303</v>
      </c>
      <c r="E82" s="114">
        <v>816.2</v>
      </c>
      <c r="F82" s="180">
        <v>9.1E-4</v>
      </c>
      <c r="G82" s="174">
        <f>ROUND(F82*E82,2)</f>
        <v>0.74</v>
      </c>
    </row>
    <row r="83" spans="2:7">
      <c r="B83" s="175" t="s">
        <v>304</v>
      </c>
      <c r="C83" s="104"/>
      <c r="D83" s="267" t="s">
        <v>303</v>
      </c>
      <c r="E83" s="114">
        <v>355.01</v>
      </c>
      <c r="F83" s="180">
        <v>9.1E-4</v>
      </c>
      <c r="G83" s="174">
        <f>ROUND(F83*E83,2)</f>
        <v>0.32</v>
      </c>
    </row>
    <row r="84" spans="2:7">
      <c r="B84" s="175" t="s">
        <v>304</v>
      </c>
      <c r="C84" s="104"/>
      <c r="D84" s="267" t="s">
        <v>303</v>
      </c>
      <c r="E84" s="114">
        <v>355.01</v>
      </c>
      <c r="F84" s="180">
        <v>9.1E-4</v>
      </c>
      <c r="G84" s="174">
        <f>ROUND(F84*E84,2)</f>
        <v>0.32</v>
      </c>
    </row>
    <row r="85" spans="2:7" ht="13.5" thickBot="1">
      <c r="B85" s="175" t="s">
        <v>304</v>
      </c>
      <c r="C85" s="104"/>
      <c r="D85" s="267" t="s">
        <v>303</v>
      </c>
      <c r="E85" s="114">
        <v>355.01</v>
      </c>
      <c r="F85" s="180">
        <v>9.1E-4</v>
      </c>
      <c r="G85" s="183">
        <f>E85*F85</f>
        <v>0.32305909999999999</v>
      </c>
    </row>
    <row r="86" spans="2:7">
      <c r="B86" s="175"/>
      <c r="C86" s="104"/>
      <c r="D86" s="267"/>
      <c r="E86" s="114"/>
      <c r="F86" s="191" t="s">
        <v>300</v>
      </c>
      <c r="G86" s="174">
        <f>SUM(G82:G85)</f>
        <v>1.7030591000000002</v>
      </c>
    </row>
    <row r="87" spans="2:7">
      <c r="B87" s="175"/>
      <c r="C87" s="104"/>
      <c r="D87" s="267"/>
      <c r="E87" s="114"/>
      <c r="F87" s="180"/>
      <c r="G87" s="174"/>
    </row>
    <row r="88" spans="2:7">
      <c r="B88" s="179" t="s">
        <v>305</v>
      </c>
      <c r="C88" s="104"/>
      <c r="D88" s="267"/>
      <c r="E88" s="114"/>
      <c r="F88" s="180"/>
      <c r="G88" s="174"/>
    </row>
    <row r="89" spans="2:7" ht="13.5" thickBot="1">
      <c r="B89" s="175" t="s">
        <v>306</v>
      </c>
      <c r="C89" s="104"/>
      <c r="D89" s="267" t="s">
        <v>307</v>
      </c>
      <c r="E89" s="114">
        <f>+G86</f>
        <v>1.7030591000000002</v>
      </c>
      <c r="F89" s="180">
        <v>0.03</v>
      </c>
      <c r="G89" s="183">
        <f>E89*F89</f>
        <v>5.1091773E-2</v>
      </c>
    </row>
    <row r="90" spans="2:7">
      <c r="B90" s="175"/>
      <c r="C90" s="104"/>
      <c r="D90" s="267"/>
      <c r="E90" s="114"/>
      <c r="F90" s="191" t="s">
        <v>300</v>
      </c>
      <c r="G90" s="174">
        <f>+G89</f>
        <v>5.1091773E-2</v>
      </c>
    </row>
    <row r="91" spans="2:7">
      <c r="B91" s="175"/>
      <c r="C91" s="104"/>
      <c r="D91" s="267"/>
      <c r="E91" s="114"/>
      <c r="F91" s="180"/>
      <c r="G91" s="174"/>
    </row>
    <row r="92" spans="2:7">
      <c r="B92" s="179" t="s">
        <v>308</v>
      </c>
      <c r="C92" s="104"/>
      <c r="D92" s="267"/>
      <c r="E92" s="114"/>
      <c r="F92" s="180"/>
      <c r="G92" s="174"/>
    </row>
    <row r="93" spans="2:7">
      <c r="B93" s="175" t="s">
        <v>309</v>
      </c>
      <c r="C93" s="104"/>
      <c r="D93" s="267" t="s">
        <v>269</v>
      </c>
      <c r="E93" s="114">
        <v>2243.62</v>
      </c>
      <c r="F93" s="173">
        <f>1/D94</f>
        <v>7.2674418604651162E-3</v>
      </c>
      <c r="G93" s="174">
        <f>ROUND(F93*E93,2)</f>
        <v>16.309999999999999</v>
      </c>
    </row>
    <row r="94" spans="2:7">
      <c r="B94" s="175"/>
      <c r="C94" s="181" t="s">
        <v>270</v>
      </c>
      <c r="D94" s="182">
        <v>137.6</v>
      </c>
      <c r="E94" s="114"/>
      <c r="F94" s="180"/>
      <c r="G94" s="174"/>
    </row>
    <row r="95" spans="2:7">
      <c r="B95" s="175" t="s">
        <v>268</v>
      </c>
      <c r="C95" s="104"/>
      <c r="D95" s="267" t="s">
        <v>269</v>
      </c>
      <c r="E95" s="114">
        <v>1459.55</v>
      </c>
      <c r="F95" s="173">
        <f>1/D96</f>
        <v>8.0000000000000002E-3</v>
      </c>
      <c r="G95" s="174">
        <f>ROUND(F95*E95,2)</f>
        <v>11.68</v>
      </c>
    </row>
    <row r="96" spans="2:7">
      <c r="B96" s="175"/>
      <c r="C96" s="181" t="s">
        <v>270</v>
      </c>
      <c r="D96" s="182">
        <v>125</v>
      </c>
      <c r="E96" s="114"/>
      <c r="F96" s="180"/>
      <c r="G96" s="174"/>
    </row>
    <row r="97" spans="2:7">
      <c r="B97" s="175" t="s">
        <v>310</v>
      </c>
      <c r="C97" s="104"/>
      <c r="D97" s="267" t="s">
        <v>269</v>
      </c>
      <c r="E97" s="114">
        <v>941.03</v>
      </c>
      <c r="F97" s="173">
        <f>1/D98</f>
        <v>7.2674418604651162E-3</v>
      </c>
      <c r="G97" s="174">
        <f>ROUND(F97*E97,2)</f>
        <v>6.84</v>
      </c>
    </row>
    <row r="98" spans="2:7">
      <c r="B98" s="175"/>
      <c r="C98" s="181" t="s">
        <v>270</v>
      </c>
      <c r="D98" s="182">
        <v>137.6</v>
      </c>
      <c r="E98" s="114"/>
      <c r="F98" s="180"/>
      <c r="G98" s="174"/>
    </row>
    <row r="99" spans="2:7">
      <c r="B99" s="171" t="s">
        <v>283</v>
      </c>
      <c r="C99" s="104"/>
      <c r="D99" s="267" t="s">
        <v>269</v>
      </c>
      <c r="E99" s="114">
        <v>582.5</v>
      </c>
      <c r="F99" s="173">
        <f>1/D100</f>
        <v>7.1428571428571426E-3</v>
      </c>
      <c r="G99" s="174">
        <f>ROUND(F99*E99,2)</f>
        <v>4.16</v>
      </c>
    </row>
    <row r="100" spans="2:7">
      <c r="B100" s="171"/>
      <c r="C100" s="181" t="s">
        <v>270</v>
      </c>
      <c r="D100" s="182">
        <v>140</v>
      </c>
      <c r="E100" s="114"/>
      <c r="F100" s="173"/>
      <c r="G100" s="174"/>
    </row>
    <row r="101" spans="2:7">
      <c r="B101" s="175"/>
      <c r="C101" s="181"/>
      <c r="D101" s="182"/>
      <c r="E101" s="114"/>
      <c r="F101" s="180"/>
      <c r="G101" s="174"/>
    </row>
    <row r="102" spans="2:7">
      <c r="B102" s="171" t="s">
        <v>283</v>
      </c>
      <c r="C102" s="104"/>
      <c r="D102" s="267" t="s">
        <v>269</v>
      </c>
      <c r="E102" s="114">
        <v>882.82</v>
      </c>
      <c r="F102" s="173">
        <f>1/D103</f>
        <v>1.2500000000000001E-2</v>
      </c>
      <c r="G102" s="174">
        <f>ROUND(E102*F102,2)</f>
        <v>11.04</v>
      </c>
    </row>
    <row r="103" spans="2:7" ht="13.5" thickBot="1">
      <c r="B103" s="171"/>
      <c r="C103" s="181" t="s">
        <v>270</v>
      </c>
      <c r="D103" s="182">
        <v>80</v>
      </c>
      <c r="E103" s="114"/>
      <c r="F103" s="173"/>
      <c r="G103" s="183"/>
    </row>
    <row r="104" spans="2:7">
      <c r="B104" s="175"/>
      <c r="C104" s="104"/>
      <c r="D104" s="267"/>
      <c r="E104" s="114"/>
      <c r="F104" s="191" t="s">
        <v>300</v>
      </c>
      <c r="G104" s="174">
        <f>SUM(G93:G103)</f>
        <v>50.029999999999994</v>
      </c>
    </row>
    <row r="105" spans="2:7">
      <c r="B105" s="175"/>
      <c r="C105" s="104"/>
      <c r="D105" s="267"/>
      <c r="E105" s="114"/>
      <c r="F105" s="180"/>
      <c r="G105" s="174"/>
    </row>
    <row r="106" spans="2:7" ht="13.5" thickBot="1">
      <c r="B106" s="175"/>
      <c r="C106" s="104"/>
      <c r="D106" s="267"/>
      <c r="E106" s="114"/>
      <c r="F106" s="191" t="s">
        <v>311</v>
      </c>
      <c r="G106" s="183">
        <f>G104+G90+G86+G79</f>
        <v>72.924150873000002</v>
      </c>
    </row>
    <row r="107" spans="2:7">
      <c r="B107" s="175"/>
      <c r="C107" s="104"/>
      <c r="D107" s="267" t="s">
        <v>285</v>
      </c>
      <c r="E107" s="197">
        <v>0.3</v>
      </c>
      <c r="F107" s="191" t="s">
        <v>312</v>
      </c>
      <c r="G107" s="174">
        <f>+G106*E107</f>
        <v>21.877245261900001</v>
      </c>
    </row>
    <row r="108" spans="2:7" ht="13.5" thickBot="1">
      <c r="B108" s="175"/>
      <c r="C108" s="104"/>
      <c r="D108" s="267"/>
      <c r="E108" s="114"/>
      <c r="F108" s="118"/>
      <c r="G108" s="170"/>
    </row>
    <row r="109" spans="2:7" ht="14.25" thickTop="1" thickBot="1">
      <c r="B109" s="185"/>
      <c r="C109" s="186"/>
      <c r="D109" s="186"/>
      <c r="E109" s="187" t="s">
        <v>274</v>
      </c>
      <c r="F109" s="188"/>
      <c r="G109" s="189">
        <f>ROUND(G107+G69+G59,2)</f>
        <v>37</v>
      </c>
    </row>
    <row r="110" spans="2:7" ht="13.5" thickTop="1">
      <c r="B110" s="175"/>
      <c r="C110" s="104"/>
      <c r="D110" s="104"/>
      <c r="E110" s="112" t="s">
        <v>275</v>
      </c>
      <c r="F110" s="113">
        <v>10</v>
      </c>
      <c r="G110" s="190">
        <f>(+G109*F110)/100</f>
        <v>3.7</v>
      </c>
    </row>
    <row r="111" spans="2:7" ht="13.5" thickBot="1">
      <c r="B111" s="175"/>
      <c r="C111" s="104"/>
      <c r="D111" s="104"/>
      <c r="E111" s="191"/>
      <c r="F111" s="113"/>
      <c r="G111" s="183"/>
    </row>
    <row r="112" spans="2:7">
      <c r="B112" s="175"/>
      <c r="C112" s="104"/>
      <c r="D112" s="104"/>
      <c r="E112" s="191" t="s">
        <v>276</v>
      </c>
      <c r="F112" s="113"/>
      <c r="G112" s="174">
        <f>G109+G110+G111</f>
        <v>40.700000000000003</v>
      </c>
    </row>
    <row r="113" spans="1:14" ht="13.5" thickBot="1">
      <c r="B113" s="175"/>
      <c r="C113" s="104"/>
      <c r="D113" s="104"/>
      <c r="E113" s="191" t="s">
        <v>277</v>
      </c>
      <c r="F113" s="113">
        <v>0.7</v>
      </c>
      <c r="G113" s="183">
        <f>(+F113*G112)/100</f>
        <v>0.28489999999999999</v>
      </c>
    </row>
    <row r="114" spans="1:14">
      <c r="B114" s="175"/>
      <c r="C114" s="104"/>
      <c r="D114" s="104"/>
      <c r="E114" s="191" t="s">
        <v>276</v>
      </c>
      <c r="F114" s="113"/>
      <c r="G114" s="174">
        <f>+G112+G113</f>
        <v>40.984900000000003</v>
      </c>
    </row>
    <row r="115" spans="1:14" ht="13.5" thickBot="1">
      <c r="B115" s="175"/>
      <c r="C115" s="104"/>
      <c r="D115" s="104"/>
      <c r="E115" s="191" t="s">
        <v>278</v>
      </c>
      <c r="F115" s="113">
        <v>3.8</v>
      </c>
      <c r="G115" s="183">
        <f>(+F115*G114)/100</f>
        <v>1.5574262000000001</v>
      </c>
    </row>
    <row r="116" spans="1:14">
      <c r="B116" s="175"/>
      <c r="C116" s="104"/>
      <c r="D116" s="104"/>
      <c r="E116" s="191" t="s">
        <v>276</v>
      </c>
      <c r="F116" s="113"/>
      <c r="G116" s="174">
        <f>+G114+G115</f>
        <v>42.542326200000005</v>
      </c>
    </row>
    <row r="117" spans="1:14" ht="13.5" thickBot="1">
      <c r="B117" s="175"/>
      <c r="C117" s="104"/>
      <c r="D117" s="104"/>
      <c r="E117" s="191" t="s">
        <v>279</v>
      </c>
      <c r="F117" s="113">
        <v>0.5</v>
      </c>
      <c r="G117" s="183">
        <f>G116*F117/100</f>
        <v>0.21271163100000001</v>
      </c>
    </row>
    <row r="118" spans="1:14" ht="13.5" thickBot="1">
      <c r="B118" s="175"/>
      <c r="C118" s="104"/>
      <c r="D118" s="104"/>
      <c r="E118" s="118" t="s">
        <v>273</v>
      </c>
      <c r="F118" s="110"/>
      <c r="G118" s="170">
        <f>G116+G117</f>
        <v>42.755037831000003</v>
      </c>
    </row>
    <row r="119" spans="1:14" ht="14.25" thickTop="1" thickBot="1">
      <c r="B119" s="185"/>
      <c r="C119" s="186"/>
      <c r="D119" s="186"/>
      <c r="E119" s="187" t="s">
        <v>6</v>
      </c>
      <c r="F119" s="188"/>
      <c r="G119" s="189">
        <f>+G118</f>
        <v>42.755037831000003</v>
      </c>
    </row>
    <row r="120" spans="1:14" ht="13.5" thickTop="1">
      <c r="B120" s="104"/>
      <c r="C120" s="104"/>
      <c r="D120" s="104"/>
      <c r="E120" s="199"/>
      <c r="F120" s="200"/>
      <c r="G120" s="119"/>
    </row>
    <row r="121" spans="1:14">
      <c r="A121" s="471"/>
      <c r="B121" s="471"/>
      <c r="C121" s="471"/>
      <c r="D121" s="471"/>
      <c r="E121" s="471"/>
      <c r="F121" s="471"/>
      <c r="G121" s="471"/>
      <c r="H121" s="485"/>
      <c r="I121" s="485"/>
      <c r="J121" s="485"/>
      <c r="K121" s="485"/>
      <c r="L121" s="485"/>
      <c r="M121" s="485"/>
      <c r="N121" s="485"/>
    </row>
    <row r="122" spans="1:14">
      <c r="C122" s="468" t="s">
        <v>675</v>
      </c>
      <c r="D122" s="468"/>
      <c r="E122" s="468"/>
      <c r="F122" s="468"/>
      <c r="G122" s="271"/>
    </row>
    <row r="123" spans="1:14">
      <c r="C123" s="270"/>
      <c r="D123" s="270"/>
      <c r="E123" s="270"/>
      <c r="F123" s="193" t="s">
        <v>10</v>
      </c>
      <c r="G123" s="271" t="s">
        <v>263</v>
      </c>
    </row>
    <row r="124" spans="1:14">
      <c r="A124" s="120"/>
      <c r="B124" s="275"/>
      <c r="C124" s="469" t="s">
        <v>41</v>
      </c>
      <c r="D124" s="469"/>
      <c r="E124" s="469"/>
      <c r="F124" s="469"/>
      <c r="G124" s="469"/>
    </row>
    <row r="125" spans="1:14">
      <c r="A125" s="120"/>
      <c r="B125" s="194" t="s">
        <v>42</v>
      </c>
      <c r="C125" s="469" t="s">
        <v>21</v>
      </c>
      <c r="D125" s="469"/>
      <c r="E125" s="469"/>
      <c r="F125" s="469"/>
      <c r="G125" s="469"/>
    </row>
    <row r="126" spans="1:14">
      <c r="A126" s="120"/>
      <c r="B126" s="275" t="s">
        <v>245</v>
      </c>
      <c r="C126" s="470" t="s">
        <v>44</v>
      </c>
      <c r="D126" s="462"/>
      <c r="E126" s="462"/>
      <c r="F126" s="462"/>
      <c r="G126" s="462"/>
    </row>
    <row r="127" spans="1:14">
      <c r="A127" s="120"/>
      <c r="B127" s="275" t="s">
        <v>246</v>
      </c>
      <c r="C127" s="469" t="s">
        <v>23</v>
      </c>
      <c r="D127" s="469"/>
      <c r="E127" s="469"/>
      <c r="F127" s="469"/>
      <c r="G127" s="469"/>
    </row>
    <row r="128" spans="1:14">
      <c r="A128" s="120">
        <v>3</v>
      </c>
      <c r="B128" s="275" t="s">
        <v>280</v>
      </c>
      <c r="C128" s="462" t="s">
        <v>470</v>
      </c>
      <c r="D128" s="462"/>
      <c r="E128" s="462"/>
      <c r="F128" s="462"/>
      <c r="G128" s="462"/>
    </row>
    <row r="129" spans="2:7" ht="13.5" thickBot="1">
      <c r="B129" s="117"/>
    </row>
    <row r="130" spans="2:7" ht="13.5" thickTop="1">
      <c r="B130" s="464" t="s">
        <v>265</v>
      </c>
      <c r="C130" s="465"/>
      <c r="D130" s="464" t="s">
        <v>10</v>
      </c>
      <c r="E130" s="464" t="s">
        <v>266</v>
      </c>
      <c r="F130" s="464" t="s">
        <v>11</v>
      </c>
      <c r="G130" s="464" t="s">
        <v>14</v>
      </c>
    </row>
    <row r="131" spans="2:7" ht="13.5" thickBot="1">
      <c r="B131" s="466"/>
      <c r="C131" s="466"/>
      <c r="D131" s="466"/>
      <c r="E131" s="466"/>
      <c r="F131" s="466"/>
      <c r="G131" s="467"/>
    </row>
    <row r="132" spans="2:7" ht="13.5" thickTop="1">
      <c r="B132" s="169" t="s">
        <v>281</v>
      </c>
      <c r="C132" s="104"/>
      <c r="D132" s="267"/>
      <c r="E132" s="173"/>
      <c r="F132" s="118"/>
      <c r="G132" s="170"/>
    </row>
    <row r="133" spans="2:7">
      <c r="B133" s="169" t="s">
        <v>282</v>
      </c>
      <c r="C133" s="110"/>
      <c r="D133" s="196" t="s">
        <v>263</v>
      </c>
      <c r="E133" s="114"/>
      <c r="F133" s="118"/>
      <c r="G133" s="170"/>
    </row>
    <row r="134" spans="2:7">
      <c r="B134" s="175" t="s">
        <v>268</v>
      </c>
      <c r="C134" s="104"/>
      <c r="D134" s="267" t="s">
        <v>269</v>
      </c>
      <c r="E134" s="114">
        <v>1459.55</v>
      </c>
      <c r="F134" s="173">
        <f>1/D135</f>
        <v>5.0301810865191147E-3</v>
      </c>
      <c r="G134" s="174">
        <f>E134*F134</f>
        <v>7.3418008048289733</v>
      </c>
    </row>
    <row r="135" spans="2:7">
      <c r="B135" s="175"/>
      <c r="C135" s="181" t="s">
        <v>270</v>
      </c>
      <c r="D135" s="182">
        <v>198.8</v>
      </c>
      <c r="E135" s="114"/>
      <c r="F135" s="180"/>
      <c r="G135" s="174"/>
    </row>
    <row r="136" spans="2:7">
      <c r="B136" s="171" t="s">
        <v>283</v>
      </c>
      <c r="C136" s="104"/>
      <c r="D136" s="267" t="s">
        <v>269</v>
      </c>
      <c r="E136" s="114">
        <v>882.82</v>
      </c>
      <c r="F136" s="173">
        <f>1/D137</f>
        <v>5.0000000000000001E-3</v>
      </c>
      <c r="G136" s="174">
        <f>ROUND(E136*F136,2)</f>
        <v>4.41</v>
      </c>
    </row>
    <row r="137" spans="2:7">
      <c r="B137" s="171"/>
      <c r="C137" s="181" t="s">
        <v>270</v>
      </c>
      <c r="D137" s="182">
        <v>200</v>
      </c>
      <c r="E137" s="114"/>
      <c r="F137" s="173"/>
      <c r="G137" s="174"/>
    </row>
    <row r="138" spans="2:7">
      <c r="B138" s="175" t="s">
        <v>272</v>
      </c>
      <c r="C138" s="104"/>
      <c r="D138" s="267" t="s">
        <v>269</v>
      </c>
      <c r="E138" s="114">
        <v>799.65</v>
      </c>
      <c r="F138" s="173">
        <f>1/D139</f>
        <v>9.0909090909090905E-3</v>
      </c>
      <c r="G138" s="174">
        <f>ROUND(E138*F138,2)</f>
        <v>7.27</v>
      </c>
    </row>
    <row r="139" spans="2:7">
      <c r="B139" s="175"/>
      <c r="C139" s="181" t="s">
        <v>270</v>
      </c>
      <c r="D139" s="182">
        <v>110</v>
      </c>
      <c r="E139" s="114"/>
      <c r="F139" s="173"/>
      <c r="G139" s="174"/>
    </row>
    <row r="140" spans="2:7" ht="13.5" thickBot="1">
      <c r="B140" s="175"/>
      <c r="C140" s="104"/>
      <c r="D140" s="267"/>
      <c r="E140" s="114"/>
      <c r="F140" s="191" t="s">
        <v>284</v>
      </c>
      <c r="G140" s="183">
        <f>SUM(G134:G138)</f>
        <v>19.021800804828974</v>
      </c>
    </row>
    <row r="141" spans="2:7">
      <c r="B141" s="175"/>
      <c r="C141" s="104"/>
      <c r="D141" s="267" t="s">
        <v>285</v>
      </c>
      <c r="E141" s="197">
        <v>0.3</v>
      </c>
      <c r="F141" s="191" t="s">
        <v>286</v>
      </c>
      <c r="G141" s="174">
        <f>+G140*E141</f>
        <v>5.7065402414486917</v>
      </c>
    </row>
    <row r="142" spans="2:7">
      <c r="B142" s="169"/>
      <c r="C142" s="104"/>
      <c r="D142" s="267"/>
      <c r="E142" s="173"/>
      <c r="F142" s="118"/>
      <c r="G142" s="170"/>
    </row>
    <row r="143" spans="2:7">
      <c r="B143" s="169" t="s">
        <v>287</v>
      </c>
      <c r="C143" s="110"/>
      <c r="D143" s="196" t="s">
        <v>263</v>
      </c>
      <c r="E143" s="114"/>
      <c r="F143" s="118"/>
      <c r="G143" s="170"/>
    </row>
    <row r="144" spans="2:7">
      <c r="B144" s="175" t="s">
        <v>268</v>
      </c>
      <c r="C144" s="104"/>
      <c r="D144" s="267" t="s">
        <v>269</v>
      </c>
      <c r="E144" s="114">
        <v>1459.55</v>
      </c>
      <c r="F144" s="173">
        <f>1/D145</f>
        <v>6.2500000000000003E-3</v>
      </c>
      <c r="G144" s="174">
        <f>E144*F144</f>
        <v>9.1221875000000008</v>
      </c>
    </row>
    <row r="145" spans="2:7">
      <c r="B145" s="175"/>
      <c r="C145" s="181" t="s">
        <v>270</v>
      </c>
      <c r="D145" s="182">
        <v>160</v>
      </c>
      <c r="E145" s="114"/>
      <c r="F145" s="180"/>
      <c r="G145" s="174"/>
    </row>
    <row r="146" spans="2:7">
      <c r="B146" s="171" t="s">
        <v>283</v>
      </c>
      <c r="C146" s="104"/>
      <c r="D146" s="267" t="s">
        <v>269</v>
      </c>
      <c r="E146" s="114">
        <v>882.82</v>
      </c>
      <c r="F146" s="173">
        <f>1/D147</f>
        <v>5.0000000000000001E-3</v>
      </c>
      <c r="G146" s="174">
        <f>ROUND(E146*F146,2)</f>
        <v>4.41</v>
      </c>
    </row>
    <row r="147" spans="2:7">
      <c r="B147" s="171"/>
      <c r="C147" s="181" t="s">
        <v>270</v>
      </c>
      <c r="D147" s="182">
        <v>200</v>
      </c>
      <c r="E147" s="114"/>
      <c r="F147" s="173"/>
      <c r="G147" s="174"/>
    </row>
    <row r="148" spans="2:7">
      <c r="B148" s="175" t="s">
        <v>272</v>
      </c>
      <c r="C148" s="104"/>
      <c r="D148" s="267" t="s">
        <v>269</v>
      </c>
      <c r="E148" s="114">
        <v>799.65</v>
      </c>
      <c r="F148" s="173">
        <f>1/D149</f>
        <v>1.2500000000000001E-2</v>
      </c>
      <c r="G148" s="174">
        <f>ROUND(E148*F148,2)</f>
        <v>10</v>
      </c>
    </row>
    <row r="149" spans="2:7">
      <c r="B149" s="175"/>
      <c r="C149" s="181" t="s">
        <v>270</v>
      </c>
      <c r="D149" s="182">
        <v>80</v>
      </c>
      <c r="E149" s="114"/>
      <c r="F149" s="173"/>
      <c r="G149" s="174"/>
    </row>
    <row r="150" spans="2:7" ht="13.5" thickBot="1">
      <c r="B150" s="175"/>
      <c r="C150" s="104"/>
      <c r="D150" s="267"/>
      <c r="E150" s="114"/>
      <c r="F150" s="191" t="s">
        <v>284</v>
      </c>
      <c r="G150" s="183">
        <f>SUM(G144:G148)</f>
        <v>23.532187499999999</v>
      </c>
    </row>
    <row r="151" spans="2:7">
      <c r="B151" s="175"/>
      <c r="C151" s="104"/>
      <c r="D151" s="267" t="s">
        <v>285</v>
      </c>
      <c r="E151" s="197">
        <v>0.4</v>
      </c>
      <c r="F151" s="191" t="s">
        <v>286</v>
      </c>
      <c r="G151" s="174">
        <f>+G150*E151</f>
        <v>9.4128749999999997</v>
      </c>
    </row>
    <row r="152" spans="2:7">
      <c r="B152" s="175"/>
      <c r="C152" s="104"/>
      <c r="D152" s="267"/>
      <c r="E152" s="197"/>
      <c r="F152" s="191"/>
      <c r="G152" s="174"/>
    </row>
    <row r="153" spans="2:7">
      <c r="B153" s="169" t="s">
        <v>288</v>
      </c>
      <c r="C153" s="110"/>
      <c r="D153" s="196" t="s">
        <v>263</v>
      </c>
      <c r="E153" s="114"/>
      <c r="F153" s="198"/>
      <c r="G153" s="170"/>
    </row>
    <row r="154" spans="2:7">
      <c r="B154" s="169" t="s">
        <v>289</v>
      </c>
      <c r="C154" s="110"/>
      <c r="D154" s="196"/>
      <c r="E154" s="114"/>
      <c r="F154" s="198"/>
      <c r="G154" s="170"/>
    </row>
    <row r="155" spans="2:7">
      <c r="B155" s="175" t="s">
        <v>290</v>
      </c>
      <c r="C155" s="104"/>
      <c r="D155" s="267" t="s">
        <v>291</v>
      </c>
      <c r="E155" s="114">
        <v>40</v>
      </c>
      <c r="F155" s="180">
        <v>0.1</v>
      </c>
      <c r="G155" s="174">
        <f t="shared" ref="G155:G160" si="1">ROUND(F155*E155,2)</f>
        <v>4</v>
      </c>
    </row>
    <row r="156" spans="2:7">
      <c r="B156" s="175" t="s">
        <v>292</v>
      </c>
      <c r="C156" s="104"/>
      <c r="D156" s="267" t="s">
        <v>293</v>
      </c>
      <c r="E156" s="114">
        <v>365</v>
      </c>
      <c r="F156" s="180">
        <v>3.5000000000000003E-2</v>
      </c>
      <c r="G156" s="174">
        <f t="shared" si="1"/>
        <v>12.78</v>
      </c>
    </row>
    <row r="157" spans="2:7">
      <c r="B157" s="175" t="s">
        <v>294</v>
      </c>
      <c r="C157" s="104"/>
      <c r="D157" s="172" t="s">
        <v>295</v>
      </c>
      <c r="E157" s="114">
        <v>4.5</v>
      </c>
      <c r="F157" s="180">
        <v>0.75</v>
      </c>
      <c r="G157" s="174">
        <f t="shared" si="1"/>
        <v>3.38</v>
      </c>
    </row>
    <row r="158" spans="2:7">
      <c r="B158" s="175" t="s">
        <v>296</v>
      </c>
      <c r="C158" s="104"/>
      <c r="D158" s="267" t="s">
        <v>297</v>
      </c>
      <c r="E158" s="114">
        <v>3</v>
      </c>
      <c r="F158" s="180">
        <v>2.1000000000000001E-2</v>
      </c>
      <c r="G158" s="174">
        <f t="shared" si="1"/>
        <v>0.06</v>
      </c>
    </row>
    <row r="159" spans="2:7">
      <c r="B159" s="175" t="s">
        <v>298</v>
      </c>
      <c r="C159" s="104"/>
      <c r="D159" s="172" t="s">
        <v>295</v>
      </c>
      <c r="E159" s="114">
        <v>6</v>
      </c>
      <c r="F159" s="180">
        <v>1.0999999999999999E-2</v>
      </c>
      <c r="G159" s="174">
        <f t="shared" si="1"/>
        <v>7.0000000000000007E-2</v>
      </c>
    </row>
    <row r="160" spans="2:7" ht="13.5" thickBot="1">
      <c r="B160" s="175" t="s">
        <v>299</v>
      </c>
      <c r="C160" s="104"/>
      <c r="D160" s="267" t="s">
        <v>297</v>
      </c>
      <c r="E160" s="114">
        <v>85</v>
      </c>
      <c r="F160" s="180">
        <v>0.01</v>
      </c>
      <c r="G160" s="183">
        <f t="shared" si="1"/>
        <v>0.85</v>
      </c>
    </row>
    <row r="161" spans="2:7">
      <c r="B161" s="175"/>
      <c r="C161" s="104"/>
      <c r="D161" s="267"/>
      <c r="E161" s="114"/>
      <c r="F161" s="191" t="s">
        <v>300</v>
      </c>
      <c r="G161" s="174">
        <f>SUM(G155:G160)</f>
        <v>21.14</v>
      </c>
    </row>
    <row r="162" spans="2:7">
      <c r="B162" s="175"/>
      <c r="C162" s="104"/>
      <c r="D162" s="267"/>
      <c r="E162" s="114"/>
      <c r="F162" s="180"/>
      <c r="G162" s="174"/>
    </row>
    <row r="163" spans="2:7">
      <c r="B163" s="179" t="s">
        <v>301</v>
      </c>
      <c r="C163" s="104"/>
      <c r="D163" s="267"/>
      <c r="E163" s="114"/>
      <c r="F163" s="180"/>
      <c r="G163" s="174"/>
    </row>
    <row r="164" spans="2:7">
      <c r="B164" s="175" t="s">
        <v>302</v>
      </c>
      <c r="C164" s="104"/>
      <c r="D164" s="267" t="s">
        <v>303</v>
      </c>
      <c r="E164" s="114">
        <v>816.2</v>
      </c>
      <c r="F164" s="180">
        <v>9.1E-4</v>
      </c>
      <c r="G164" s="174">
        <f>ROUND(F164*E164,2)</f>
        <v>0.74</v>
      </c>
    </row>
    <row r="165" spans="2:7">
      <c r="B165" s="175" t="s">
        <v>304</v>
      </c>
      <c r="C165" s="104"/>
      <c r="D165" s="267" t="s">
        <v>303</v>
      </c>
      <c r="E165" s="114">
        <v>355.01</v>
      </c>
      <c r="F165" s="180">
        <v>9.1E-4</v>
      </c>
      <c r="G165" s="174">
        <f>ROUND(F165*E165,2)</f>
        <v>0.32</v>
      </c>
    </row>
    <row r="166" spans="2:7">
      <c r="B166" s="175" t="s">
        <v>304</v>
      </c>
      <c r="C166" s="104"/>
      <c r="D166" s="267" t="s">
        <v>303</v>
      </c>
      <c r="E166" s="114">
        <v>355.01</v>
      </c>
      <c r="F166" s="180">
        <v>9.1E-4</v>
      </c>
      <c r="G166" s="174">
        <f>ROUND(F166*E166,2)</f>
        <v>0.32</v>
      </c>
    </row>
    <row r="167" spans="2:7" ht="13.5" thickBot="1">
      <c r="B167" s="175" t="s">
        <v>304</v>
      </c>
      <c r="C167" s="104"/>
      <c r="D167" s="267" t="s">
        <v>303</v>
      </c>
      <c r="E167" s="114">
        <v>355.01</v>
      </c>
      <c r="F167" s="180">
        <v>9.1E-4</v>
      </c>
      <c r="G167" s="183">
        <f>E167*F167</f>
        <v>0.32305909999999999</v>
      </c>
    </row>
    <row r="168" spans="2:7">
      <c r="B168" s="175"/>
      <c r="C168" s="104"/>
      <c r="D168" s="267"/>
      <c r="E168" s="114"/>
      <c r="F168" s="191" t="s">
        <v>300</v>
      </c>
      <c r="G168" s="174">
        <f>SUM(G164:G167)</f>
        <v>1.7030591000000002</v>
      </c>
    </row>
    <row r="169" spans="2:7">
      <c r="B169" s="175"/>
      <c r="C169" s="104"/>
      <c r="D169" s="267"/>
      <c r="E169" s="114"/>
      <c r="F169" s="180"/>
      <c r="G169" s="174"/>
    </row>
    <row r="170" spans="2:7">
      <c r="B170" s="179" t="s">
        <v>305</v>
      </c>
      <c r="C170" s="104"/>
      <c r="D170" s="267"/>
      <c r="E170" s="114"/>
      <c r="F170" s="180"/>
      <c r="G170" s="174"/>
    </row>
    <row r="171" spans="2:7" ht="13.5" thickBot="1">
      <c r="B171" s="175" t="s">
        <v>306</v>
      </c>
      <c r="C171" s="104"/>
      <c r="D171" s="267" t="s">
        <v>307</v>
      </c>
      <c r="E171" s="114">
        <f>+G168</f>
        <v>1.7030591000000002</v>
      </c>
      <c r="F171" s="180">
        <v>0.03</v>
      </c>
      <c r="G171" s="183">
        <f>E171*F171</f>
        <v>5.1091773E-2</v>
      </c>
    </row>
    <row r="172" spans="2:7">
      <c r="B172" s="175"/>
      <c r="C172" s="104"/>
      <c r="D172" s="267"/>
      <c r="E172" s="114"/>
      <c r="F172" s="191" t="s">
        <v>300</v>
      </c>
      <c r="G172" s="174">
        <f>+G171</f>
        <v>5.1091773E-2</v>
      </c>
    </row>
    <row r="173" spans="2:7">
      <c r="B173" s="175"/>
      <c r="C173" s="104"/>
      <c r="D173" s="267"/>
      <c r="E173" s="114"/>
      <c r="F173" s="180"/>
      <c r="G173" s="174"/>
    </row>
    <row r="174" spans="2:7">
      <c r="B174" s="179" t="s">
        <v>308</v>
      </c>
      <c r="C174" s="104"/>
      <c r="D174" s="267"/>
      <c r="E174" s="114"/>
      <c r="F174" s="180"/>
      <c r="G174" s="174"/>
    </row>
    <row r="175" spans="2:7">
      <c r="B175" s="175" t="s">
        <v>309</v>
      </c>
      <c r="C175" s="104"/>
      <c r="D175" s="267" t="s">
        <v>269</v>
      </c>
      <c r="E175" s="114">
        <v>2243.62</v>
      </c>
      <c r="F175" s="173">
        <f>1/D176</f>
        <v>7.2674418604651162E-3</v>
      </c>
      <c r="G175" s="174">
        <f>ROUND(F175*E175,2)</f>
        <v>16.309999999999999</v>
      </c>
    </row>
    <row r="176" spans="2:7">
      <c r="B176" s="175"/>
      <c r="C176" s="181" t="s">
        <v>270</v>
      </c>
      <c r="D176" s="182">
        <v>137.6</v>
      </c>
      <c r="E176" s="114"/>
      <c r="F176" s="180"/>
      <c r="G176" s="174"/>
    </row>
    <row r="177" spans="2:7">
      <c r="B177" s="175" t="s">
        <v>268</v>
      </c>
      <c r="C177" s="104"/>
      <c r="D177" s="267" t="s">
        <v>269</v>
      </c>
      <c r="E177" s="114">
        <v>1459.55</v>
      </c>
      <c r="F177" s="173">
        <f>1/D178</f>
        <v>8.0000000000000002E-3</v>
      </c>
      <c r="G177" s="174">
        <f>ROUND(F177*E177,2)</f>
        <v>11.68</v>
      </c>
    </row>
    <row r="178" spans="2:7">
      <c r="B178" s="175"/>
      <c r="C178" s="181" t="s">
        <v>270</v>
      </c>
      <c r="D178" s="182">
        <v>125</v>
      </c>
      <c r="E178" s="114"/>
      <c r="F178" s="180"/>
      <c r="G178" s="174"/>
    </row>
    <row r="179" spans="2:7">
      <c r="B179" s="175" t="s">
        <v>310</v>
      </c>
      <c r="C179" s="104"/>
      <c r="D179" s="267" t="s">
        <v>269</v>
      </c>
      <c r="E179" s="114">
        <v>941.03</v>
      </c>
      <c r="F179" s="173">
        <f>1/D180</f>
        <v>7.2674418604651162E-3</v>
      </c>
      <c r="G179" s="174">
        <f>ROUND(F179*E179,2)</f>
        <v>6.84</v>
      </c>
    </row>
    <row r="180" spans="2:7">
      <c r="B180" s="175"/>
      <c r="C180" s="181" t="s">
        <v>270</v>
      </c>
      <c r="D180" s="182">
        <v>137.6</v>
      </c>
      <c r="E180" s="114"/>
      <c r="F180" s="180"/>
      <c r="G180" s="174"/>
    </row>
    <row r="181" spans="2:7">
      <c r="B181" s="171" t="s">
        <v>283</v>
      </c>
      <c r="C181" s="104"/>
      <c r="D181" s="267" t="s">
        <v>269</v>
      </c>
      <c r="E181" s="114">
        <v>582.5</v>
      </c>
      <c r="F181" s="173">
        <f>1/D182</f>
        <v>7.1428571428571426E-3</v>
      </c>
      <c r="G181" s="174">
        <f>ROUND(F181*E181,2)</f>
        <v>4.16</v>
      </c>
    </row>
    <row r="182" spans="2:7">
      <c r="B182" s="171"/>
      <c r="C182" s="181" t="s">
        <v>270</v>
      </c>
      <c r="D182" s="182">
        <v>140</v>
      </c>
      <c r="E182" s="114"/>
      <c r="F182" s="173"/>
      <c r="G182" s="174"/>
    </row>
    <row r="183" spans="2:7">
      <c r="B183" s="175"/>
      <c r="C183" s="181"/>
      <c r="D183" s="182"/>
      <c r="E183" s="114"/>
      <c r="F183" s="180"/>
      <c r="G183" s="174"/>
    </row>
    <row r="184" spans="2:7">
      <c r="B184" s="171" t="s">
        <v>283</v>
      </c>
      <c r="C184" s="104"/>
      <c r="D184" s="267" t="s">
        <v>269</v>
      </c>
      <c r="E184" s="114">
        <v>882.82</v>
      </c>
      <c r="F184" s="173">
        <f>1/D185</f>
        <v>1.2500000000000001E-2</v>
      </c>
      <c r="G184" s="174">
        <f>ROUND(E184*F184,2)</f>
        <v>11.04</v>
      </c>
    </row>
    <row r="185" spans="2:7" ht="13.5" thickBot="1">
      <c r="B185" s="171"/>
      <c r="C185" s="181" t="s">
        <v>270</v>
      </c>
      <c r="D185" s="182">
        <v>80</v>
      </c>
      <c r="E185" s="114"/>
      <c r="F185" s="173"/>
      <c r="G185" s="183"/>
    </row>
    <row r="186" spans="2:7">
      <c r="B186" s="175"/>
      <c r="C186" s="104"/>
      <c r="D186" s="267"/>
      <c r="E186" s="114"/>
      <c r="F186" s="191" t="s">
        <v>300</v>
      </c>
      <c r="G186" s="174">
        <f>SUM(G175:G185)</f>
        <v>50.029999999999994</v>
      </c>
    </row>
    <row r="187" spans="2:7">
      <c r="B187" s="175"/>
      <c r="C187" s="104"/>
      <c r="D187" s="267"/>
      <c r="E187" s="114"/>
      <c r="F187" s="180"/>
      <c r="G187" s="174"/>
    </row>
    <row r="188" spans="2:7" ht="13.5" thickBot="1">
      <c r="B188" s="175"/>
      <c r="C188" s="104"/>
      <c r="D188" s="267"/>
      <c r="E188" s="114"/>
      <c r="F188" s="191" t="s">
        <v>311</v>
      </c>
      <c r="G188" s="183">
        <f>G186+G172+G168+G161</f>
        <v>72.924150873000002</v>
      </c>
    </row>
    <row r="189" spans="2:7">
      <c r="B189" s="175"/>
      <c r="C189" s="104"/>
      <c r="D189" s="267" t="s">
        <v>285</v>
      </c>
      <c r="E189" s="197">
        <v>0.3</v>
      </c>
      <c r="F189" s="191" t="s">
        <v>312</v>
      </c>
      <c r="G189" s="174">
        <f>+G188*E189</f>
        <v>21.877245261900001</v>
      </c>
    </row>
    <row r="190" spans="2:7" ht="13.5" thickBot="1">
      <c r="B190" s="175"/>
      <c r="C190" s="104"/>
      <c r="D190" s="267"/>
      <c r="E190" s="114"/>
      <c r="F190" s="118"/>
      <c r="G190" s="170"/>
    </row>
    <row r="191" spans="2:7" ht="14.25" thickTop="1" thickBot="1">
      <c r="B191" s="185"/>
      <c r="C191" s="186"/>
      <c r="D191" s="186"/>
      <c r="E191" s="187" t="s">
        <v>274</v>
      </c>
      <c r="F191" s="188"/>
      <c r="G191" s="189">
        <f>ROUND(G189+G151+G141,2)</f>
        <v>37</v>
      </c>
    </row>
    <row r="192" spans="2:7" ht="13.5" thickTop="1">
      <c r="B192" s="175"/>
      <c r="C192" s="104"/>
      <c r="D192" s="104"/>
      <c r="E192" s="112" t="s">
        <v>275</v>
      </c>
      <c r="F192" s="113">
        <v>10</v>
      </c>
      <c r="G192" s="190">
        <f>(+G191*F192)/100</f>
        <v>3.7</v>
      </c>
    </row>
    <row r="193" spans="1:14" ht="13.5" thickBot="1">
      <c r="B193" s="175"/>
      <c r="C193" s="104"/>
      <c r="D193" s="104"/>
      <c r="E193" s="191"/>
      <c r="F193" s="113"/>
      <c r="G193" s="183"/>
    </row>
    <row r="194" spans="1:14">
      <c r="B194" s="175"/>
      <c r="C194" s="104"/>
      <c r="D194" s="104"/>
      <c r="E194" s="191" t="s">
        <v>276</v>
      </c>
      <c r="F194" s="113"/>
      <c r="G194" s="174">
        <f>G191+G192+G193</f>
        <v>40.700000000000003</v>
      </c>
    </row>
    <row r="195" spans="1:14" ht="13.5" thickBot="1">
      <c r="B195" s="175"/>
      <c r="C195" s="104"/>
      <c r="D195" s="104"/>
      <c r="E195" s="191" t="s">
        <v>277</v>
      </c>
      <c r="F195" s="113">
        <v>0.7</v>
      </c>
      <c r="G195" s="183">
        <f>(+F195*G194)/100</f>
        <v>0.28489999999999999</v>
      </c>
    </row>
    <row r="196" spans="1:14">
      <c r="B196" s="175"/>
      <c r="C196" s="104"/>
      <c r="D196" s="104"/>
      <c r="E196" s="191" t="s">
        <v>276</v>
      </c>
      <c r="F196" s="113"/>
      <c r="G196" s="174">
        <f>+G194+G195</f>
        <v>40.984900000000003</v>
      </c>
    </row>
    <row r="197" spans="1:14" ht="13.5" thickBot="1">
      <c r="B197" s="175"/>
      <c r="C197" s="104"/>
      <c r="D197" s="104"/>
      <c r="E197" s="191" t="s">
        <v>278</v>
      </c>
      <c r="F197" s="113">
        <v>3.8</v>
      </c>
      <c r="G197" s="183">
        <f>(+F197*G196)/100</f>
        <v>1.5574262000000001</v>
      </c>
    </row>
    <row r="198" spans="1:14">
      <c r="B198" s="175"/>
      <c r="C198" s="104"/>
      <c r="D198" s="104"/>
      <c r="E198" s="191" t="s">
        <v>276</v>
      </c>
      <c r="F198" s="113"/>
      <c r="G198" s="174">
        <f>+G196+G197</f>
        <v>42.542326200000005</v>
      </c>
    </row>
    <row r="199" spans="1:14" ht="13.5" thickBot="1">
      <c r="B199" s="175"/>
      <c r="C199" s="104"/>
      <c r="D199" s="104"/>
      <c r="E199" s="191" t="s">
        <v>279</v>
      </c>
      <c r="F199" s="113">
        <v>0.5</v>
      </c>
      <c r="G199" s="183">
        <f>G198*F199/100</f>
        <v>0.21271163100000001</v>
      </c>
    </row>
    <row r="200" spans="1:14" ht="13.5" thickBot="1">
      <c r="B200" s="175"/>
      <c r="C200" s="104"/>
      <c r="D200" s="104"/>
      <c r="E200" s="118" t="s">
        <v>273</v>
      </c>
      <c r="F200" s="110"/>
      <c r="G200" s="170">
        <f>G198+G199</f>
        <v>42.755037831000003</v>
      </c>
    </row>
    <row r="201" spans="1:14" ht="14.25" thickTop="1" thickBot="1">
      <c r="B201" s="185"/>
      <c r="C201" s="186"/>
      <c r="D201" s="186"/>
      <c r="E201" s="187" t="s">
        <v>6</v>
      </c>
      <c r="F201" s="188"/>
      <c r="G201" s="189">
        <f>+G200</f>
        <v>42.755037831000003</v>
      </c>
    </row>
    <row r="202" spans="1:14" ht="13.5" thickTop="1">
      <c r="B202" s="104"/>
      <c r="C202" s="104"/>
      <c r="D202" s="104"/>
      <c r="E202" s="199"/>
      <c r="F202" s="200"/>
      <c r="G202" s="119"/>
    </row>
    <row r="203" spans="1:14">
      <c r="A203" s="471"/>
      <c r="B203" s="471"/>
      <c r="C203" s="471"/>
      <c r="D203" s="471"/>
      <c r="E203" s="471"/>
      <c r="F203" s="471"/>
      <c r="G203" s="471"/>
      <c r="H203" s="485"/>
      <c r="I203" s="485"/>
      <c r="J203" s="485"/>
      <c r="K203" s="485"/>
      <c r="L203" s="485"/>
      <c r="M203" s="485"/>
      <c r="N203" s="485"/>
    </row>
    <row r="204" spans="1:14" ht="12.75" customHeight="1">
      <c r="A204" s="104"/>
      <c r="B204" s="104"/>
      <c r="C204" s="468" t="s">
        <v>677</v>
      </c>
      <c r="D204" s="468"/>
      <c r="E204" s="468"/>
      <c r="F204" s="468"/>
      <c r="G204" s="271"/>
    </row>
    <row r="205" spans="1:14">
      <c r="A205" s="120"/>
      <c r="B205" s="194"/>
      <c r="C205" s="271"/>
      <c r="D205" s="271"/>
      <c r="E205" s="271"/>
      <c r="F205" s="193" t="s">
        <v>10</v>
      </c>
      <c r="G205" s="271" t="s">
        <v>263</v>
      </c>
    </row>
    <row r="206" spans="1:14">
      <c r="A206" s="120"/>
      <c r="B206" s="194" t="s">
        <v>45</v>
      </c>
      <c r="C206" s="469" t="s">
        <v>26</v>
      </c>
      <c r="D206" s="469"/>
      <c r="E206" s="469"/>
      <c r="F206" s="469"/>
      <c r="G206" s="469"/>
    </row>
    <row r="207" spans="1:14" ht="12.75" customHeight="1">
      <c r="A207" s="120"/>
      <c r="B207" s="275" t="s">
        <v>249</v>
      </c>
      <c r="C207" s="462" t="s">
        <v>28</v>
      </c>
      <c r="D207" s="462"/>
      <c r="E207" s="462"/>
      <c r="F207" s="462"/>
      <c r="G207" s="462"/>
    </row>
    <row r="208" spans="1:14" ht="12.75" customHeight="1">
      <c r="A208" s="120"/>
      <c r="B208" s="275" t="s">
        <v>313</v>
      </c>
      <c r="C208" s="462" t="s">
        <v>47</v>
      </c>
      <c r="D208" s="462"/>
      <c r="E208" s="462"/>
      <c r="F208" s="462"/>
      <c r="G208" s="462"/>
    </row>
    <row r="209" spans="1:7">
      <c r="A209" s="120"/>
      <c r="B209" s="275" t="s">
        <v>314</v>
      </c>
      <c r="C209" s="469" t="s">
        <v>49</v>
      </c>
      <c r="D209" s="469"/>
      <c r="E209" s="469"/>
      <c r="F209" s="469"/>
      <c r="G209" s="469"/>
    </row>
    <row r="210" spans="1:7">
      <c r="A210" s="120">
        <v>4</v>
      </c>
      <c r="B210" s="275" t="s">
        <v>315</v>
      </c>
      <c r="C210" s="462" t="s">
        <v>51</v>
      </c>
      <c r="D210" s="462"/>
      <c r="E210" s="462"/>
      <c r="F210" s="462"/>
      <c r="G210" s="462"/>
    </row>
    <row r="211" spans="1:7" ht="13.5" thickBot="1">
      <c r="B211" s="117"/>
    </row>
    <row r="212" spans="1:7" ht="13.5" thickTop="1">
      <c r="B212" s="472" t="s">
        <v>265</v>
      </c>
      <c r="C212" s="473"/>
      <c r="D212" s="464" t="s">
        <v>10</v>
      </c>
      <c r="E212" s="464" t="s">
        <v>266</v>
      </c>
      <c r="F212" s="464" t="s">
        <v>11</v>
      </c>
      <c r="G212" s="464" t="s">
        <v>14</v>
      </c>
    </row>
    <row r="213" spans="1:7" ht="13.5" thickBot="1">
      <c r="B213" s="474"/>
      <c r="C213" s="475"/>
      <c r="D213" s="476"/>
      <c r="E213" s="476"/>
      <c r="F213" s="476"/>
      <c r="G213" s="476"/>
    </row>
    <row r="214" spans="1:7" ht="13.5" thickTop="1">
      <c r="B214" s="169" t="s">
        <v>289</v>
      </c>
      <c r="C214" s="104"/>
      <c r="D214" s="267"/>
      <c r="E214" s="114"/>
      <c r="F214" s="114"/>
      <c r="G214" s="170"/>
    </row>
    <row r="215" spans="1:7" ht="13.5" thickBot="1">
      <c r="B215" s="175" t="s">
        <v>316</v>
      </c>
      <c r="C215" s="104"/>
      <c r="D215" s="267" t="s">
        <v>263</v>
      </c>
      <c r="E215" s="114">
        <v>10</v>
      </c>
      <c r="F215" s="173">
        <v>0.2</v>
      </c>
      <c r="G215" s="174">
        <f>E215*F215</f>
        <v>2</v>
      </c>
    </row>
    <row r="216" spans="1:7">
      <c r="B216" s="176"/>
      <c r="C216" s="177"/>
      <c r="D216" s="177"/>
      <c r="E216" s="177"/>
      <c r="F216" s="118" t="s">
        <v>273</v>
      </c>
      <c r="G216" s="178">
        <f>SUM(G213:G215)</f>
        <v>2</v>
      </c>
    </row>
    <row r="217" spans="1:7">
      <c r="B217" s="169" t="s">
        <v>267</v>
      </c>
      <c r="C217" s="104"/>
      <c r="D217" s="267"/>
      <c r="E217" s="114"/>
      <c r="F217" s="118"/>
      <c r="G217" s="170"/>
    </row>
    <row r="218" spans="1:7">
      <c r="B218" s="175" t="s">
        <v>317</v>
      </c>
      <c r="C218" s="104"/>
      <c r="D218" s="267" t="s">
        <v>269</v>
      </c>
      <c r="E218" s="114">
        <v>404.51</v>
      </c>
      <c r="F218" s="173">
        <f>1/D219</f>
        <v>1.4705882352941176E-3</v>
      </c>
      <c r="G218" s="174">
        <f t="shared" ref="G218:G228" si="2">ROUND(F218*E218,2)</f>
        <v>0.59</v>
      </c>
    </row>
    <row r="219" spans="1:7">
      <c r="B219" s="175"/>
      <c r="C219" s="181" t="s">
        <v>270</v>
      </c>
      <c r="D219" s="182">
        <v>680</v>
      </c>
      <c r="E219" s="114"/>
      <c r="F219" s="173"/>
      <c r="G219" s="174"/>
    </row>
    <row r="220" spans="1:7">
      <c r="B220" s="175" t="s">
        <v>318</v>
      </c>
      <c r="C220" s="104"/>
      <c r="D220" s="267" t="s">
        <v>269</v>
      </c>
      <c r="E220" s="114">
        <v>384.63</v>
      </c>
      <c r="F220" s="173">
        <f>1/D221</f>
        <v>5.5555555555555558E-3</v>
      </c>
      <c r="G220" s="174">
        <f t="shared" si="2"/>
        <v>2.14</v>
      </c>
    </row>
    <row r="221" spans="1:7">
      <c r="B221" s="175"/>
      <c r="C221" s="181" t="s">
        <v>270</v>
      </c>
      <c r="D221" s="182">
        <v>180</v>
      </c>
      <c r="E221" s="114"/>
      <c r="F221" s="173"/>
      <c r="G221" s="174"/>
    </row>
    <row r="222" spans="1:7">
      <c r="B222" s="175" t="s">
        <v>319</v>
      </c>
      <c r="C222" s="104"/>
      <c r="D222" s="267" t="s">
        <v>269</v>
      </c>
      <c r="E222" s="114">
        <v>544.47</v>
      </c>
      <c r="F222" s="173">
        <f>1/D223</f>
        <v>6.2500000000000003E-3</v>
      </c>
      <c r="G222" s="174">
        <f t="shared" si="2"/>
        <v>3.4</v>
      </c>
    </row>
    <row r="223" spans="1:7">
      <c r="B223" s="175"/>
      <c r="C223" s="181" t="s">
        <v>270</v>
      </c>
      <c r="D223" s="182">
        <v>160</v>
      </c>
      <c r="E223" s="114"/>
      <c r="F223" s="173"/>
      <c r="G223" s="174"/>
    </row>
    <row r="224" spans="1:7">
      <c r="B224" s="175" t="s">
        <v>283</v>
      </c>
      <c r="C224" s="104"/>
      <c r="D224" s="267" t="s">
        <v>269</v>
      </c>
      <c r="E224" s="114">
        <v>882.82</v>
      </c>
      <c r="F224" s="173">
        <f>1/D225</f>
        <v>5.5555555555555558E-3</v>
      </c>
      <c r="G224" s="174">
        <f t="shared" si="2"/>
        <v>4.9000000000000004</v>
      </c>
    </row>
    <row r="225" spans="2:7">
      <c r="B225" s="175"/>
      <c r="C225" s="181" t="s">
        <v>270</v>
      </c>
      <c r="D225" s="182">
        <v>180</v>
      </c>
      <c r="E225" s="114"/>
      <c r="F225" s="173"/>
      <c r="G225" s="174"/>
    </row>
    <row r="226" spans="2:7">
      <c r="B226" s="175" t="s">
        <v>268</v>
      </c>
      <c r="C226" s="104"/>
      <c r="D226" s="267" t="s">
        <v>269</v>
      </c>
      <c r="E226" s="114">
        <v>1459.55</v>
      </c>
      <c r="F226" s="173">
        <f>1/D227</f>
        <v>6.2500000000000003E-3</v>
      </c>
      <c r="G226" s="174">
        <f t="shared" si="2"/>
        <v>9.1199999999999992</v>
      </c>
    </row>
    <row r="227" spans="2:7">
      <c r="B227" s="175"/>
      <c r="C227" s="181" t="s">
        <v>270</v>
      </c>
      <c r="D227" s="182">
        <v>160</v>
      </c>
      <c r="E227" s="114"/>
      <c r="F227" s="173"/>
      <c r="G227" s="174"/>
    </row>
    <row r="228" spans="2:7">
      <c r="B228" s="175" t="s">
        <v>272</v>
      </c>
      <c r="C228" s="104"/>
      <c r="D228" s="267" t="s">
        <v>269</v>
      </c>
      <c r="E228" s="114">
        <v>799.65</v>
      </c>
      <c r="F228" s="173">
        <f>1/D229</f>
        <v>5.5555555555555558E-3</v>
      </c>
      <c r="G228" s="174">
        <f t="shared" si="2"/>
        <v>4.4400000000000004</v>
      </c>
    </row>
    <row r="229" spans="2:7" ht="13.5" thickBot="1">
      <c r="B229" s="175"/>
      <c r="C229" s="181" t="s">
        <v>270</v>
      </c>
      <c r="D229" s="182">
        <v>180</v>
      </c>
      <c r="E229" s="114"/>
      <c r="F229" s="173"/>
      <c r="G229" s="174"/>
    </row>
    <row r="230" spans="2:7">
      <c r="B230" s="175"/>
      <c r="C230" s="104"/>
      <c r="D230" s="267"/>
      <c r="E230" s="114"/>
      <c r="F230" s="118" t="s">
        <v>273</v>
      </c>
      <c r="G230" s="178">
        <f>SUM(G218:G228)</f>
        <v>24.59</v>
      </c>
    </row>
    <row r="231" spans="2:7">
      <c r="B231" s="175" t="s">
        <v>281</v>
      </c>
      <c r="C231" s="104"/>
      <c r="D231" s="267"/>
      <c r="E231" s="114"/>
      <c r="F231" s="118"/>
      <c r="G231" s="170"/>
    </row>
    <row r="232" spans="2:7">
      <c r="B232" s="175" t="s">
        <v>320</v>
      </c>
      <c r="C232" s="104"/>
      <c r="D232" s="267"/>
      <c r="E232" s="114"/>
      <c r="F232" s="118"/>
      <c r="G232" s="170"/>
    </row>
    <row r="233" spans="2:7">
      <c r="B233" s="169" t="s">
        <v>289</v>
      </c>
      <c r="C233" s="104"/>
      <c r="D233" s="267"/>
      <c r="E233" s="114"/>
      <c r="F233" s="118"/>
      <c r="G233" s="170"/>
    </row>
    <row r="234" spans="2:7">
      <c r="B234" s="175" t="s">
        <v>316</v>
      </c>
      <c r="C234" s="104"/>
      <c r="D234" s="267" t="s">
        <v>263</v>
      </c>
      <c r="E234" s="114">
        <v>10</v>
      </c>
      <c r="F234" s="173">
        <v>0.18</v>
      </c>
      <c r="G234" s="174">
        <f>E234*F234</f>
        <v>1.7999999999999998</v>
      </c>
    </row>
    <row r="235" spans="2:7">
      <c r="B235" s="169" t="s">
        <v>267</v>
      </c>
      <c r="C235" s="104"/>
      <c r="D235" s="267"/>
      <c r="E235" s="114"/>
      <c r="F235" s="173"/>
      <c r="G235" s="174"/>
    </row>
    <row r="236" spans="2:7">
      <c r="B236" s="175" t="s">
        <v>318</v>
      </c>
      <c r="C236" s="104"/>
      <c r="D236" s="267" t="s">
        <v>269</v>
      </c>
      <c r="E236" s="114">
        <v>384.63</v>
      </c>
      <c r="F236" s="173">
        <f>1/D237</f>
        <v>5.5555555555555558E-3</v>
      </c>
      <c r="G236" s="174">
        <f>ROUND(F236*E236,2)</f>
        <v>2.14</v>
      </c>
    </row>
    <row r="237" spans="2:7" ht="13.5" thickBot="1">
      <c r="B237" s="175"/>
      <c r="C237" s="181" t="s">
        <v>270</v>
      </c>
      <c r="D237" s="182">
        <v>180</v>
      </c>
      <c r="E237" s="114"/>
      <c r="F237" s="173"/>
      <c r="G237" s="174"/>
    </row>
    <row r="238" spans="2:7">
      <c r="B238" s="175"/>
      <c r="C238" s="104"/>
      <c r="D238" s="267"/>
      <c r="E238" s="114"/>
      <c r="F238" s="118" t="s">
        <v>273</v>
      </c>
      <c r="G238" s="178">
        <f>SUM(G234:G236)</f>
        <v>3.94</v>
      </c>
    </row>
    <row r="239" spans="2:7" ht="13.5" thickBot="1">
      <c r="B239" s="175"/>
      <c r="C239" s="104"/>
      <c r="D239" s="104"/>
      <c r="E239" s="114"/>
      <c r="F239" s="104"/>
      <c r="G239" s="195"/>
    </row>
    <row r="240" spans="2:7" ht="14.25" thickTop="1" thickBot="1">
      <c r="B240" s="185"/>
      <c r="C240" s="186"/>
      <c r="D240" s="186"/>
      <c r="E240" s="238" t="s">
        <v>274</v>
      </c>
      <c r="F240" s="239"/>
      <c r="G240" s="189">
        <f>+G238+G216+G230</f>
        <v>30.53</v>
      </c>
    </row>
    <row r="241" spans="1:7" ht="13.5" thickTop="1">
      <c r="B241" s="175"/>
      <c r="C241" s="104"/>
      <c r="D241" s="104"/>
      <c r="E241" s="112" t="s">
        <v>275</v>
      </c>
      <c r="F241" s="113">
        <v>10</v>
      </c>
      <c r="G241" s="190">
        <f>(+G240*F241)/100</f>
        <v>3.0529999999999999</v>
      </c>
    </row>
    <row r="242" spans="1:7" ht="13.5" thickBot="1">
      <c r="B242" s="175"/>
      <c r="C242" s="104"/>
      <c r="D242" s="104"/>
      <c r="E242" s="191"/>
      <c r="F242" s="113"/>
      <c r="G242" s="183"/>
    </row>
    <row r="243" spans="1:7">
      <c r="B243" s="175"/>
      <c r="C243" s="104"/>
      <c r="D243" s="104"/>
      <c r="E243" s="191" t="s">
        <v>276</v>
      </c>
      <c r="F243" s="113"/>
      <c r="G243" s="174">
        <f>G240+G241+G242</f>
        <v>33.582999999999998</v>
      </c>
    </row>
    <row r="244" spans="1:7" ht="13.5" thickBot="1">
      <c r="B244" s="175"/>
      <c r="C244" s="104"/>
      <c r="D244" s="104"/>
      <c r="E244" s="191" t="s">
        <v>277</v>
      </c>
      <c r="F244" s="113">
        <v>0.7</v>
      </c>
      <c r="G244" s="183">
        <f>(+F244*G243)/100</f>
        <v>0.23508099999999998</v>
      </c>
    </row>
    <row r="245" spans="1:7">
      <c r="B245" s="175"/>
      <c r="C245" s="104"/>
      <c r="D245" s="104"/>
      <c r="E245" s="191" t="s">
        <v>276</v>
      </c>
      <c r="F245" s="113"/>
      <c r="G245" s="174">
        <f>+G243+G244</f>
        <v>33.818080999999999</v>
      </c>
    </row>
    <row r="246" spans="1:7" ht="13.5" thickBot="1">
      <c r="B246" s="175"/>
      <c r="C246" s="104"/>
      <c r="D246" s="104"/>
      <c r="E246" s="191" t="s">
        <v>278</v>
      </c>
      <c r="F246" s="113">
        <v>3.8</v>
      </c>
      <c r="G246" s="183">
        <f>(+F246*G245)/100</f>
        <v>1.2850870779999999</v>
      </c>
    </row>
    <row r="247" spans="1:7">
      <c r="B247" s="175"/>
      <c r="C247" s="104"/>
      <c r="D247" s="104"/>
      <c r="E247" s="191" t="s">
        <v>276</v>
      </c>
      <c r="F247" s="113"/>
      <c r="G247" s="174">
        <f>+G245+G246</f>
        <v>35.103168077999996</v>
      </c>
    </row>
    <row r="248" spans="1:7" ht="13.5" thickBot="1">
      <c r="B248" s="175"/>
      <c r="C248" s="104"/>
      <c r="D248" s="104"/>
      <c r="E248" s="191" t="s">
        <v>279</v>
      </c>
      <c r="F248" s="113">
        <v>0.5</v>
      </c>
      <c r="G248" s="183">
        <f>G247*F248/100</f>
        <v>0.17551584038999998</v>
      </c>
    </row>
    <row r="249" spans="1:7" ht="13.5" thickBot="1">
      <c r="B249" s="175"/>
      <c r="C249" s="104"/>
      <c r="D249" s="104"/>
      <c r="E249" s="118" t="s">
        <v>273</v>
      </c>
      <c r="F249" s="110"/>
      <c r="G249" s="170">
        <f>G247+G248</f>
        <v>35.278683918389994</v>
      </c>
    </row>
    <row r="250" spans="1:7" ht="14.25" thickTop="1" thickBot="1">
      <c r="B250" s="185"/>
      <c r="C250" s="186"/>
      <c r="D250" s="186"/>
      <c r="E250" s="238" t="s">
        <v>6</v>
      </c>
      <c r="F250" s="239"/>
      <c r="G250" s="189">
        <f>+G249</f>
        <v>35.278683918389994</v>
      </c>
    </row>
    <row r="251" spans="1:7" ht="13.5" thickTop="1">
      <c r="A251" s="104"/>
      <c r="B251" s="104"/>
      <c r="C251" s="104"/>
      <c r="D251" s="104"/>
      <c r="E251" s="112"/>
      <c r="F251" s="113"/>
      <c r="G251" s="114"/>
    </row>
    <row r="252" spans="1:7">
      <c r="A252" s="104"/>
      <c r="B252" s="104"/>
      <c r="C252" s="104"/>
      <c r="D252" s="104"/>
      <c r="E252" s="112"/>
      <c r="F252" s="113"/>
      <c r="G252" s="114"/>
    </row>
    <row r="253" spans="1:7">
      <c r="A253" s="104"/>
      <c r="B253" s="104"/>
      <c r="C253" s="468" t="s">
        <v>677</v>
      </c>
      <c r="D253" s="468"/>
      <c r="E253" s="468"/>
      <c r="F253" s="468"/>
      <c r="G253" s="271"/>
    </row>
    <row r="254" spans="1:7">
      <c r="A254" s="120"/>
      <c r="B254" s="194"/>
      <c r="C254" s="271"/>
      <c r="D254" s="271"/>
      <c r="E254" s="271"/>
      <c r="F254" s="193" t="s">
        <v>10</v>
      </c>
      <c r="G254" s="271" t="s">
        <v>263</v>
      </c>
    </row>
    <row r="255" spans="1:7">
      <c r="A255" s="120"/>
      <c r="B255" s="194" t="s">
        <v>45</v>
      </c>
      <c r="C255" s="469" t="s">
        <v>26</v>
      </c>
      <c r="D255" s="469"/>
      <c r="E255" s="469"/>
      <c r="F255" s="469"/>
      <c r="G255" s="469"/>
    </row>
    <row r="256" spans="1:7" ht="12.75" customHeight="1">
      <c r="A256" s="120"/>
      <c r="B256" s="275" t="s">
        <v>249</v>
      </c>
      <c r="C256" s="462" t="s">
        <v>28</v>
      </c>
      <c r="D256" s="462"/>
      <c r="E256" s="462"/>
      <c r="F256" s="462"/>
      <c r="G256" s="462"/>
    </row>
    <row r="257" spans="1:7" ht="12.75" customHeight="1">
      <c r="A257" s="120"/>
      <c r="B257" s="275" t="s">
        <v>321</v>
      </c>
      <c r="C257" s="462" t="s">
        <v>322</v>
      </c>
      <c r="D257" s="462"/>
      <c r="E257" s="462"/>
      <c r="F257" s="462"/>
      <c r="G257" s="462"/>
    </row>
    <row r="258" spans="1:7">
      <c r="A258" s="120">
        <v>5</v>
      </c>
      <c r="B258" s="275" t="s">
        <v>323</v>
      </c>
      <c r="C258" s="462" t="s">
        <v>31</v>
      </c>
      <c r="D258" s="462"/>
      <c r="E258" s="462"/>
      <c r="F258" s="462"/>
      <c r="G258" s="462"/>
    </row>
    <row r="259" spans="1:7" ht="13.5" thickBot="1">
      <c r="B259" s="117"/>
    </row>
    <row r="260" spans="1:7" ht="13.5" thickTop="1">
      <c r="B260" s="472" t="s">
        <v>265</v>
      </c>
      <c r="C260" s="473"/>
      <c r="D260" s="464" t="s">
        <v>10</v>
      </c>
      <c r="E260" s="464" t="s">
        <v>266</v>
      </c>
      <c r="F260" s="464" t="s">
        <v>11</v>
      </c>
      <c r="G260" s="464" t="s">
        <v>14</v>
      </c>
    </row>
    <row r="261" spans="1:7" ht="13.5" thickBot="1">
      <c r="B261" s="474"/>
      <c r="C261" s="475"/>
      <c r="D261" s="476"/>
      <c r="E261" s="476"/>
      <c r="F261" s="476"/>
      <c r="G261" s="476"/>
    </row>
    <row r="262" spans="1:7" ht="13.5" thickTop="1">
      <c r="B262" s="169" t="s">
        <v>289</v>
      </c>
      <c r="C262" s="104"/>
      <c r="D262" s="267"/>
      <c r="E262" s="114"/>
      <c r="F262" s="114"/>
      <c r="G262" s="170"/>
    </row>
    <row r="263" spans="1:7">
      <c r="B263" s="175" t="s">
        <v>316</v>
      </c>
      <c r="C263" s="104"/>
      <c r="D263" s="267" t="s">
        <v>263</v>
      </c>
      <c r="E263" s="114">
        <v>10</v>
      </c>
      <c r="F263" s="173">
        <v>0.2</v>
      </c>
      <c r="G263" s="174">
        <f>E263*F263</f>
        <v>2</v>
      </c>
    </row>
    <row r="264" spans="1:7">
      <c r="B264" s="176"/>
      <c r="C264" s="177"/>
      <c r="D264" s="177"/>
      <c r="E264" s="177"/>
      <c r="F264" s="118" t="s">
        <v>273</v>
      </c>
      <c r="G264" s="170">
        <f>SUM(G261:G263)</f>
        <v>2</v>
      </c>
    </row>
    <row r="265" spans="1:7">
      <c r="B265" s="169" t="s">
        <v>267</v>
      </c>
      <c r="C265" s="104"/>
      <c r="D265" s="267"/>
      <c r="E265" s="114"/>
      <c r="F265" s="118"/>
      <c r="G265" s="170"/>
    </row>
    <row r="266" spans="1:7">
      <c r="B266" s="175" t="s">
        <v>317</v>
      </c>
      <c r="C266" s="104"/>
      <c r="D266" s="267" t="s">
        <v>269</v>
      </c>
      <c r="E266" s="114">
        <v>404.51</v>
      </c>
      <c r="F266" s="173">
        <f>1/D267</f>
        <v>1.4705882352941176E-3</v>
      </c>
      <c r="G266" s="174">
        <f>ROUND(F266*E266,2)</f>
        <v>0.59</v>
      </c>
    </row>
    <row r="267" spans="1:7">
      <c r="B267" s="175"/>
      <c r="C267" s="181" t="s">
        <v>270</v>
      </c>
      <c r="D267" s="182">
        <v>680</v>
      </c>
      <c r="E267" s="114"/>
      <c r="F267" s="173"/>
      <c r="G267" s="174"/>
    </row>
    <row r="268" spans="1:7">
      <c r="B268" s="175" t="s">
        <v>283</v>
      </c>
      <c r="C268" s="104"/>
      <c r="D268" s="267" t="s">
        <v>269</v>
      </c>
      <c r="E268" s="114">
        <v>882.82</v>
      </c>
      <c r="F268" s="173">
        <f>1/D269</f>
        <v>5.5555555555555558E-3</v>
      </c>
      <c r="G268" s="174">
        <f>ROUND(F268*E268,2)</f>
        <v>4.9000000000000004</v>
      </c>
    </row>
    <row r="269" spans="1:7">
      <c r="B269" s="175"/>
      <c r="C269" s="181" t="s">
        <v>270</v>
      </c>
      <c r="D269" s="182">
        <v>180</v>
      </c>
      <c r="E269" s="114"/>
      <c r="F269" s="173"/>
      <c r="G269" s="174"/>
    </row>
    <row r="270" spans="1:7">
      <c r="B270" s="175" t="s">
        <v>268</v>
      </c>
      <c r="C270" s="104"/>
      <c r="D270" s="267" t="s">
        <v>269</v>
      </c>
      <c r="E270" s="114">
        <v>1459.55</v>
      </c>
      <c r="F270" s="173">
        <f>1/D271</f>
        <v>6.2500000000000003E-3</v>
      </c>
      <c r="G270" s="174">
        <f>ROUND(F270*E270,2)</f>
        <v>9.1199999999999992</v>
      </c>
    </row>
    <row r="271" spans="1:7">
      <c r="B271" s="175"/>
      <c r="C271" s="181" t="s">
        <v>270</v>
      </c>
      <c r="D271" s="182">
        <v>160</v>
      </c>
      <c r="E271" s="114"/>
      <c r="F271" s="173"/>
      <c r="G271" s="174"/>
    </row>
    <row r="272" spans="1:7">
      <c r="B272" s="175" t="s">
        <v>272</v>
      </c>
      <c r="C272" s="104"/>
      <c r="D272" s="267" t="s">
        <v>269</v>
      </c>
      <c r="E272" s="114">
        <v>799.65</v>
      </c>
      <c r="F272" s="173">
        <f>1/D273</f>
        <v>5.5555555555555558E-3</v>
      </c>
      <c r="G272" s="174">
        <f>ROUND(F272*E272,2)</f>
        <v>4.4400000000000004</v>
      </c>
    </row>
    <row r="273" spans="2:7" ht="13.5" thickBot="1">
      <c r="B273" s="175"/>
      <c r="C273" s="181" t="s">
        <v>270</v>
      </c>
      <c r="D273" s="182">
        <v>180</v>
      </c>
      <c r="E273" s="114"/>
      <c r="F273" s="173"/>
      <c r="G273" s="174"/>
    </row>
    <row r="274" spans="2:7">
      <c r="B274" s="175"/>
      <c r="C274" s="104"/>
      <c r="D274" s="267"/>
      <c r="E274" s="114"/>
      <c r="F274" s="118" t="s">
        <v>273</v>
      </c>
      <c r="G274" s="178">
        <f>SUM(G266:G272)</f>
        <v>19.05</v>
      </c>
    </row>
    <row r="275" spans="2:7">
      <c r="B275" s="175" t="s">
        <v>281</v>
      </c>
      <c r="C275" s="104"/>
      <c r="D275" s="267"/>
      <c r="E275" s="114"/>
      <c r="F275" s="118"/>
      <c r="G275" s="170"/>
    </row>
    <row r="276" spans="2:7">
      <c r="B276" s="175" t="s">
        <v>320</v>
      </c>
      <c r="C276" s="104"/>
      <c r="D276" s="267"/>
      <c r="E276" s="114"/>
      <c r="F276" s="118"/>
      <c r="G276" s="170"/>
    </row>
    <row r="277" spans="2:7">
      <c r="B277" s="169" t="s">
        <v>289</v>
      </c>
      <c r="C277" s="104"/>
      <c r="D277" s="267"/>
      <c r="E277" s="114"/>
      <c r="F277" s="118"/>
      <c r="G277" s="170"/>
    </row>
    <row r="278" spans="2:7">
      <c r="B278" s="175" t="s">
        <v>316</v>
      </c>
      <c r="C278" s="104"/>
      <c r="D278" s="267" t="s">
        <v>263</v>
      </c>
      <c r="E278" s="114">
        <v>10</v>
      </c>
      <c r="F278" s="173">
        <v>0.18</v>
      </c>
      <c r="G278" s="174">
        <f>E278*F278</f>
        <v>1.7999999999999998</v>
      </c>
    </row>
    <row r="279" spans="2:7">
      <c r="B279" s="169" t="s">
        <v>267</v>
      </c>
      <c r="C279" s="104"/>
      <c r="D279" s="267"/>
      <c r="E279" s="114"/>
      <c r="F279" s="173"/>
      <c r="G279" s="174"/>
    </row>
    <row r="280" spans="2:7">
      <c r="B280" s="175" t="s">
        <v>318</v>
      </c>
      <c r="C280" s="104"/>
      <c r="D280" s="267" t="s">
        <v>269</v>
      </c>
      <c r="E280" s="114">
        <v>384.63</v>
      </c>
      <c r="F280" s="173">
        <f>1/D281</f>
        <v>5.5555555555555558E-3</v>
      </c>
      <c r="G280" s="174">
        <f>ROUND(F280*E280,2)</f>
        <v>2.14</v>
      </c>
    </row>
    <row r="281" spans="2:7" ht="13.5" thickBot="1">
      <c r="B281" s="175"/>
      <c r="C281" s="181" t="s">
        <v>270</v>
      </c>
      <c r="D281" s="182">
        <v>180</v>
      </c>
      <c r="E281" s="114"/>
      <c r="F281" s="173"/>
      <c r="G281" s="174"/>
    </row>
    <row r="282" spans="2:7">
      <c r="B282" s="175"/>
      <c r="C282" s="104"/>
      <c r="D282" s="267"/>
      <c r="E282" s="114"/>
      <c r="F282" s="118" t="s">
        <v>273</v>
      </c>
      <c r="G282" s="178">
        <f>SUM(G278:G280)</f>
        <v>3.94</v>
      </c>
    </row>
    <row r="283" spans="2:7" ht="13.5" thickBot="1">
      <c r="B283" s="175"/>
      <c r="C283" s="104"/>
      <c r="D283" s="104"/>
      <c r="E283" s="114"/>
      <c r="F283" s="104"/>
      <c r="G283" s="195"/>
    </row>
    <row r="284" spans="2:7" ht="14.25" thickTop="1" thickBot="1">
      <c r="B284" s="185"/>
      <c r="C284" s="186"/>
      <c r="D284" s="186"/>
      <c r="E284" s="238" t="s">
        <v>274</v>
      </c>
      <c r="F284" s="239"/>
      <c r="G284" s="189">
        <f>+G282+G264+G274</f>
        <v>24.990000000000002</v>
      </c>
    </row>
    <row r="285" spans="2:7" ht="13.5" thickTop="1">
      <c r="B285" s="175"/>
      <c r="C285" s="104"/>
      <c r="D285" s="104"/>
      <c r="E285" s="112" t="s">
        <v>275</v>
      </c>
      <c r="F285" s="113">
        <v>10</v>
      </c>
      <c r="G285" s="190">
        <f>(+G284*F285)/100</f>
        <v>2.4990000000000006</v>
      </c>
    </row>
    <row r="286" spans="2:7" ht="13.5" thickBot="1">
      <c r="B286" s="175"/>
      <c r="C286" s="104"/>
      <c r="D286" s="104"/>
      <c r="E286" s="191"/>
      <c r="F286" s="113"/>
      <c r="G286" s="183"/>
    </row>
    <row r="287" spans="2:7">
      <c r="B287" s="175"/>
      <c r="C287" s="104"/>
      <c r="D287" s="104"/>
      <c r="E287" s="191" t="s">
        <v>276</v>
      </c>
      <c r="F287" s="113"/>
      <c r="G287" s="174">
        <f>G284+G285+G286</f>
        <v>27.489000000000004</v>
      </c>
    </row>
    <row r="288" spans="2:7" ht="13.5" thickBot="1">
      <c r="B288" s="175"/>
      <c r="C288" s="104"/>
      <c r="D288" s="104"/>
      <c r="E288" s="191" t="s">
        <v>277</v>
      </c>
      <c r="F288" s="113">
        <v>0.7</v>
      </c>
      <c r="G288" s="183">
        <f>(+F288*G287)/100</f>
        <v>0.19242300000000001</v>
      </c>
    </row>
    <row r="289" spans="1:7">
      <c r="B289" s="175"/>
      <c r="C289" s="104"/>
      <c r="D289" s="104"/>
      <c r="E289" s="191" t="s">
        <v>276</v>
      </c>
      <c r="F289" s="113"/>
      <c r="G289" s="174">
        <f>+G287+G288</f>
        <v>27.681423000000006</v>
      </c>
    </row>
    <row r="290" spans="1:7" ht="13.5" thickBot="1">
      <c r="B290" s="175"/>
      <c r="C290" s="104"/>
      <c r="D290" s="104"/>
      <c r="E290" s="191" t="s">
        <v>278</v>
      </c>
      <c r="F290" s="113">
        <v>3.8</v>
      </c>
      <c r="G290" s="183">
        <f>(+F290*G289)/100</f>
        <v>1.0518940740000002</v>
      </c>
    </row>
    <row r="291" spans="1:7">
      <c r="B291" s="175"/>
      <c r="C291" s="104"/>
      <c r="D291" s="104"/>
      <c r="E291" s="191" t="s">
        <v>276</v>
      </c>
      <c r="F291" s="113"/>
      <c r="G291" s="174">
        <f>+G289+G290</f>
        <v>28.733317074000006</v>
      </c>
    </row>
    <row r="292" spans="1:7" ht="13.5" thickBot="1">
      <c r="B292" s="175"/>
      <c r="C292" s="104"/>
      <c r="D292" s="104"/>
      <c r="E292" s="191" t="s">
        <v>279</v>
      </c>
      <c r="F292" s="113">
        <v>0.5</v>
      </c>
      <c r="G292" s="183">
        <f>G291*F292/100</f>
        <v>0.14366658537000002</v>
      </c>
    </row>
    <row r="293" spans="1:7" ht="13.5" thickBot="1">
      <c r="B293" s="175"/>
      <c r="C293" s="104"/>
      <c r="D293" s="104"/>
      <c r="E293" s="118" t="s">
        <v>273</v>
      </c>
      <c r="F293" s="110"/>
      <c r="G293" s="170">
        <f>G291+G292</f>
        <v>28.876983659370005</v>
      </c>
    </row>
    <row r="294" spans="1:7" ht="14.25" thickTop="1" thickBot="1">
      <c r="B294" s="185"/>
      <c r="C294" s="186"/>
      <c r="D294" s="186"/>
      <c r="E294" s="187" t="s">
        <v>6</v>
      </c>
      <c r="F294" s="188"/>
      <c r="G294" s="189">
        <f>+G293</f>
        <v>28.876983659370005</v>
      </c>
    </row>
    <row r="295" spans="1:7" ht="13.5" thickTop="1"/>
    <row r="296" spans="1:7">
      <c r="A296" s="116"/>
      <c r="B296" s="116"/>
      <c r="C296" s="116"/>
      <c r="D296" s="116"/>
      <c r="E296" s="116"/>
      <c r="F296" s="116"/>
      <c r="G296" s="116"/>
    </row>
    <row r="297" spans="1:7">
      <c r="C297" s="469" t="s">
        <v>677</v>
      </c>
      <c r="D297" s="469"/>
      <c r="E297" s="469"/>
      <c r="F297" s="469"/>
      <c r="G297" s="469"/>
    </row>
    <row r="298" spans="1:7">
      <c r="A298" s="120"/>
      <c r="B298" s="194"/>
      <c r="C298" s="271"/>
      <c r="D298" s="271"/>
      <c r="E298" s="271"/>
      <c r="F298" s="193" t="s">
        <v>10</v>
      </c>
      <c r="G298" s="271" t="s">
        <v>263</v>
      </c>
    </row>
    <row r="299" spans="1:7">
      <c r="A299" s="120"/>
      <c r="B299" s="194" t="s">
        <v>45</v>
      </c>
      <c r="C299" s="469" t="s">
        <v>26</v>
      </c>
      <c r="D299" s="469"/>
      <c r="E299" s="469"/>
      <c r="F299" s="469"/>
      <c r="G299" s="469"/>
    </row>
    <row r="300" spans="1:7">
      <c r="A300" s="120"/>
      <c r="B300" s="275" t="s">
        <v>249</v>
      </c>
      <c r="C300" s="462" t="s">
        <v>28</v>
      </c>
      <c r="D300" s="462"/>
      <c r="E300" s="462"/>
      <c r="F300" s="462"/>
      <c r="G300" s="462"/>
    </row>
    <row r="301" spans="1:7" ht="36" customHeight="1">
      <c r="A301" s="120"/>
      <c r="B301" s="275" t="s">
        <v>324</v>
      </c>
      <c r="C301" s="477" t="s">
        <v>53</v>
      </c>
      <c r="D301" s="477"/>
      <c r="E301" s="477"/>
      <c r="F301" s="477"/>
      <c r="G301" s="477"/>
    </row>
    <row r="302" spans="1:7">
      <c r="A302" s="120"/>
      <c r="B302" s="275" t="s">
        <v>54</v>
      </c>
      <c r="C302" s="271" t="s">
        <v>49</v>
      </c>
      <c r="D302" s="271"/>
      <c r="E302" s="271"/>
      <c r="F302" s="271"/>
      <c r="G302" s="271"/>
    </row>
    <row r="303" spans="1:7">
      <c r="A303" s="120">
        <v>6</v>
      </c>
      <c r="B303" s="275" t="s">
        <v>55</v>
      </c>
      <c r="C303" s="268" t="s">
        <v>56</v>
      </c>
      <c r="D303" s="268"/>
      <c r="E303" s="268"/>
      <c r="F303" s="268"/>
      <c r="G303" s="268"/>
    </row>
    <row r="304" spans="1:7" ht="13.5" thickBot="1">
      <c r="B304" s="117"/>
    </row>
    <row r="305" spans="2:7" ht="13.5" thickTop="1">
      <c r="B305" s="464" t="s">
        <v>265</v>
      </c>
      <c r="C305" s="465"/>
      <c r="D305" s="464" t="s">
        <v>10</v>
      </c>
      <c r="E305" s="464" t="s">
        <v>266</v>
      </c>
      <c r="F305" s="464" t="s">
        <v>11</v>
      </c>
      <c r="G305" s="464" t="s">
        <v>14</v>
      </c>
    </row>
    <row r="306" spans="2:7" ht="13.5" thickBot="1">
      <c r="B306" s="466"/>
      <c r="C306" s="466"/>
      <c r="D306" s="466"/>
      <c r="E306" s="466"/>
      <c r="F306" s="466"/>
      <c r="G306" s="467"/>
    </row>
    <row r="307" spans="2:7" ht="13.5" thickTop="1">
      <c r="B307" s="169" t="s">
        <v>289</v>
      </c>
      <c r="C307" s="104"/>
      <c r="D307" s="267"/>
      <c r="E307" s="114"/>
      <c r="F307" s="114"/>
      <c r="G307" s="170"/>
    </row>
    <row r="308" spans="2:7">
      <c r="B308" s="175" t="s">
        <v>325</v>
      </c>
      <c r="C308" s="104"/>
      <c r="D308" s="267" t="s">
        <v>263</v>
      </c>
      <c r="E308" s="173">
        <v>3</v>
      </c>
      <c r="F308" s="173">
        <v>1.1499999999999999</v>
      </c>
      <c r="G308" s="174">
        <f>+F308*E308</f>
        <v>3.4499999999999997</v>
      </c>
    </row>
    <row r="309" spans="2:7">
      <c r="B309" s="175" t="s">
        <v>326</v>
      </c>
      <c r="C309" s="104"/>
      <c r="D309" s="267" t="s">
        <v>263</v>
      </c>
      <c r="E309" s="173">
        <v>7.69</v>
      </c>
      <c r="F309" s="173">
        <v>1</v>
      </c>
      <c r="G309" s="174">
        <f>+F309*E309</f>
        <v>7.69</v>
      </c>
    </row>
    <row r="310" spans="2:7" ht="13.5" thickBot="1">
      <c r="B310" s="175" t="s">
        <v>316</v>
      </c>
      <c r="C310" s="104"/>
      <c r="D310" s="267" t="s">
        <v>263</v>
      </c>
      <c r="E310" s="114">
        <v>10</v>
      </c>
      <c r="F310" s="173">
        <v>0.2</v>
      </c>
      <c r="G310" s="174">
        <f>E310*F310</f>
        <v>2</v>
      </c>
    </row>
    <row r="311" spans="2:7">
      <c r="B311" s="176"/>
      <c r="C311" s="177"/>
      <c r="D311" s="177"/>
      <c r="E311" s="177"/>
      <c r="F311" s="118" t="s">
        <v>273</v>
      </c>
      <c r="G311" s="178">
        <f>SUM(G306:G310)</f>
        <v>13.14</v>
      </c>
    </row>
    <row r="312" spans="2:7">
      <c r="B312" s="169" t="s">
        <v>267</v>
      </c>
      <c r="C312" s="104"/>
      <c r="D312" s="267"/>
      <c r="E312" s="114"/>
      <c r="F312" s="118"/>
      <c r="G312" s="170"/>
    </row>
    <row r="313" spans="2:7">
      <c r="B313" s="175" t="s">
        <v>317</v>
      </c>
      <c r="C313" s="104"/>
      <c r="D313" s="267" t="s">
        <v>269</v>
      </c>
      <c r="E313" s="114">
        <v>404.51</v>
      </c>
      <c r="F313" s="173">
        <f>1/D314</f>
        <v>1.4705882352941176E-3</v>
      </c>
      <c r="G313" s="174">
        <f t="shared" ref="G313:G323" si="3">ROUND(F313*E313,2)</f>
        <v>0.59</v>
      </c>
    </row>
    <row r="314" spans="2:7">
      <c r="B314" s="175"/>
      <c r="C314" s="181" t="s">
        <v>270</v>
      </c>
      <c r="D314" s="182">
        <v>680</v>
      </c>
      <c r="E314" s="114"/>
      <c r="F314" s="173"/>
      <c r="G314" s="174"/>
    </row>
    <row r="315" spans="2:7">
      <c r="B315" s="175" t="s">
        <v>318</v>
      </c>
      <c r="C315" s="104"/>
      <c r="D315" s="267" t="s">
        <v>269</v>
      </c>
      <c r="E315" s="114">
        <v>384.63</v>
      </c>
      <c r="F315" s="173">
        <f>1/D316</f>
        <v>4.5454545454545452E-3</v>
      </c>
      <c r="G315" s="174">
        <f t="shared" si="3"/>
        <v>1.75</v>
      </c>
    </row>
    <row r="316" spans="2:7">
      <c r="B316" s="175"/>
      <c r="C316" s="181" t="s">
        <v>270</v>
      </c>
      <c r="D316" s="182">
        <v>220</v>
      </c>
      <c r="E316" s="114"/>
      <c r="F316" s="173"/>
      <c r="G316" s="174"/>
    </row>
    <row r="317" spans="2:7">
      <c r="B317" s="175" t="s">
        <v>319</v>
      </c>
      <c r="C317" s="104"/>
      <c r="D317" s="267" t="s">
        <v>269</v>
      </c>
      <c r="E317" s="114">
        <v>544.47</v>
      </c>
      <c r="F317" s="173">
        <f>1/D318</f>
        <v>5.5555555555555558E-3</v>
      </c>
      <c r="G317" s="174">
        <f t="shared" si="3"/>
        <v>3.02</v>
      </c>
    </row>
    <row r="318" spans="2:7">
      <c r="B318" s="175"/>
      <c r="C318" s="181" t="s">
        <v>270</v>
      </c>
      <c r="D318" s="182">
        <v>180</v>
      </c>
      <c r="E318" s="114"/>
      <c r="F318" s="173"/>
      <c r="G318" s="174"/>
    </row>
    <row r="319" spans="2:7">
      <c r="B319" s="175" t="s">
        <v>327</v>
      </c>
      <c r="C319" s="104"/>
      <c r="D319" s="267" t="s">
        <v>269</v>
      </c>
      <c r="E319" s="114">
        <v>882.82</v>
      </c>
      <c r="F319" s="173">
        <f>1/D320</f>
        <v>6.2500000000000003E-3</v>
      </c>
      <c r="G319" s="174">
        <f t="shared" si="3"/>
        <v>5.52</v>
      </c>
    </row>
    <row r="320" spans="2:7">
      <c r="B320" s="175"/>
      <c r="C320" s="181" t="s">
        <v>270</v>
      </c>
      <c r="D320" s="182">
        <v>160</v>
      </c>
      <c r="E320" s="114"/>
      <c r="F320" s="173"/>
      <c r="G320" s="174"/>
    </row>
    <row r="321" spans="2:7">
      <c r="B321" s="175" t="s">
        <v>268</v>
      </c>
      <c r="C321" s="104"/>
      <c r="D321" s="267" t="s">
        <v>269</v>
      </c>
      <c r="E321" s="114">
        <v>1459.55</v>
      </c>
      <c r="F321" s="173">
        <f>1/D322</f>
        <v>3.3333333333333335E-3</v>
      </c>
      <c r="G321" s="174">
        <f t="shared" si="3"/>
        <v>4.87</v>
      </c>
    </row>
    <row r="322" spans="2:7">
      <c r="B322" s="175"/>
      <c r="C322" s="181" t="s">
        <v>270</v>
      </c>
      <c r="D322" s="182">
        <v>300</v>
      </c>
      <c r="E322" s="114"/>
      <c r="F322" s="173"/>
      <c r="G322" s="174"/>
    </row>
    <row r="323" spans="2:7">
      <c r="B323" s="175" t="s">
        <v>272</v>
      </c>
      <c r="C323" s="104"/>
      <c r="D323" s="267" t="s">
        <v>269</v>
      </c>
      <c r="E323" s="114">
        <v>799.65</v>
      </c>
      <c r="F323" s="173">
        <f>1/D324</f>
        <v>4.5454545454545452E-3</v>
      </c>
      <c r="G323" s="174">
        <f t="shared" si="3"/>
        <v>3.63</v>
      </c>
    </row>
    <row r="324" spans="2:7" ht="13.5" thickBot="1">
      <c r="B324" s="175"/>
      <c r="C324" s="181" t="s">
        <v>270</v>
      </c>
      <c r="D324" s="182">
        <v>220</v>
      </c>
      <c r="E324" s="114"/>
      <c r="F324" s="173"/>
      <c r="G324" s="174"/>
    </row>
    <row r="325" spans="2:7">
      <c r="B325" s="175"/>
      <c r="C325" s="104"/>
      <c r="D325" s="267"/>
      <c r="E325" s="114"/>
      <c r="F325" s="118" t="s">
        <v>273</v>
      </c>
      <c r="G325" s="178">
        <f>SUM(G313:G323)</f>
        <v>19.38</v>
      </c>
    </row>
    <row r="326" spans="2:7">
      <c r="B326" s="175" t="s">
        <v>281</v>
      </c>
      <c r="C326" s="104"/>
      <c r="D326" s="267"/>
      <c r="E326" s="114"/>
      <c r="F326" s="118"/>
      <c r="G326" s="170"/>
    </row>
    <row r="327" spans="2:7">
      <c r="B327" s="175" t="s">
        <v>320</v>
      </c>
      <c r="C327" s="104"/>
      <c r="D327" s="267"/>
      <c r="E327" s="114"/>
      <c r="F327" s="118"/>
      <c r="G327" s="170"/>
    </row>
    <row r="328" spans="2:7">
      <c r="B328" s="169" t="s">
        <v>289</v>
      </c>
      <c r="C328" s="104"/>
      <c r="D328" s="267"/>
      <c r="E328" s="114"/>
      <c r="F328" s="118"/>
      <c r="G328" s="170"/>
    </row>
    <row r="329" spans="2:7">
      <c r="B329" s="175" t="s">
        <v>316</v>
      </c>
      <c r="C329" s="104"/>
      <c r="D329" s="267" t="s">
        <v>263</v>
      </c>
      <c r="E329" s="114">
        <v>10</v>
      </c>
      <c r="F329" s="173">
        <v>0.18</v>
      </c>
      <c r="G329" s="174">
        <f>E329*F329</f>
        <v>1.7999999999999998</v>
      </c>
    </row>
    <row r="330" spans="2:7">
      <c r="B330" s="169" t="s">
        <v>267</v>
      </c>
      <c r="C330" s="104"/>
      <c r="D330" s="267"/>
      <c r="E330" s="114"/>
      <c r="F330" s="173"/>
      <c r="G330" s="174"/>
    </row>
    <row r="331" spans="2:7">
      <c r="B331" s="175" t="s">
        <v>318</v>
      </c>
      <c r="C331" s="104"/>
      <c r="D331" s="267" t="s">
        <v>269</v>
      </c>
      <c r="E331" s="114">
        <v>384.63</v>
      </c>
      <c r="F331" s="173">
        <f>1/D332</f>
        <v>4.5454545454545452E-3</v>
      </c>
      <c r="G331" s="174">
        <f>ROUND(F331*E331,2)</f>
        <v>1.75</v>
      </c>
    </row>
    <row r="332" spans="2:7" ht="13.5" thickBot="1">
      <c r="B332" s="175"/>
      <c r="C332" s="181" t="s">
        <v>270</v>
      </c>
      <c r="D332" s="182">
        <v>220</v>
      </c>
      <c r="E332" s="114"/>
      <c r="F332" s="173"/>
      <c r="G332" s="174"/>
    </row>
    <row r="333" spans="2:7">
      <c r="B333" s="175"/>
      <c r="C333" s="104"/>
      <c r="D333" s="267"/>
      <c r="E333" s="114"/>
      <c r="F333" s="118" t="s">
        <v>273</v>
      </c>
      <c r="G333" s="178">
        <f>SUM(G329:G331)</f>
        <v>3.55</v>
      </c>
    </row>
    <row r="334" spans="2:7" ht="13.5" thickBot="1">
      <c r="B334" s="175"/>
      <c r="C334" s="104"/>
      <c r="D334" s="104"/>
      <c r="E334" s="114"/>
      <c r="F334" s="104"/>
      <c r="G334" s="195"/>
    </row>
    <row r="335" spans="2:7" ht="14.25" thickTop="1" thickBot="1">
      <c r="B335" s="185"/>
      <c r="C335" s="186"/>
      <c r="D335" s="186"/>
      <c r="E335" s="187" t="s">
        <v>274</v>
      </c>
      <c r="F335" s="188"/>
      <c r="G335" s="189">
        <f>G333+G325+G311</f>
        <v>36.07</v>
      </c>
    </row>
    <row r="336" spans="2:7" ht="13.5" thickTop="1">
      <c r="B336" s="175"/>
      <c r="C336" s="104"/>
      <c r="D336" s="104"/>
      <c r="E336" s="112" t="s">
        <v>275</v>
      </c>
      <c r="F336" s="113">
        <v>10</v>
      </c>
      <c r="G336" s="190">
        <f>(+G335*F336)/100</f>
        <v>3.6069999999999998</v>
      </c>
    </row>
    <row r="337" spans="1:7" ht="13.5" thickBot="1">
      <c r="B337" s="175"/>
      <c r="C337" s="104"/>
      <c r="D337" s="104"/>
      <c r="E337" s="191"/>
      <c r="F337" s="113"/>
      <c r="G337" s="183"/>
    </row>
    <row r="338" spans="1:7">
      <c r="B338" s="175"/>
      <c r="C338" s="104"/>
      <c r="D338" s="104"/>
      <c r="E338" s="191" t="s">
        <v>276</v>
      </c>
      <c r="F338" s="113"/>
      <c r="G338" s="174">
        <f>G335+G336+G337</f>
        <v>39.677</v>
      </c>
    </row>
    <row r="339" spans="1:7" ht="13.5" thickBot="1">
      <c r="B339" s="175"/>
      <c r="C339" s="104"/>
      <c r="D339" s="104"/>
      <c r="E339" s="191" t="s">
        <v>277</v>
      </c>
      <c r="F339" s="113">
        <v>0.7</v>
      </c>
      <c r="G339" s="183">
        <f>(+F339*G338)/100</f>
        <v>0.27773899999999996</v>
      </c>
    </row>
    <row r="340" spans="1:7">
      <c r="B340" s="175"/>
      <c r="C340" s="104"/>
      <c r="D340" s="104"/>
      <c r="E340" s="191" t="s">
        <v>276</v>
      </c>
      <c r="F340" s="113"/>
      <c r="G340" s="174">
        <f>+G338+G339</f>
        <v>39.954738999999996</v>
      </c>
    </row>
    <row r="341" spans="1:7" ht="13.5" thickBot="1">
      <c r="B341" s="175"/>
      <c r="C341" s="104"/>
      <c r="D341" s="104"/>
      <c r="E341" s="191" t="s">
        <v>278</v>
      </c>
      <c r="F341" s="113">
        <v>3.8</v>
      </c>
      <c r="G341" s="183">
        <f>(+F341*G340)/100</f>
        <v>1.5182800819999998</v>
      </c>
    </row>
    <row r="342" spans="1:7">
      <c r="B342" s="175"/>
      <c r="C342" s="104"/>
      <c r="D342" s="104"/>
      <c r="E342" s="191" t="s">
        <v>276</v>
      </c>
      <c r="F342" s="113"/>
      <c r="G342" s="174">
        <f>+G340+G341</f>
        <v>41.473019081999993</v>
      </c>
    </row>
    <row r="343" spans="1:7" ht="13.5" thickBot="1">
      <c r="B343" s="175"/>
      <c r="C343" s="104"/>
      <c r="D343" s="104"/>
      <c r="E343" s="191" t="s">
        <v>279</v>
      </c>
      <c r="F343" s="113">
        <v>0.5</v>
      </c>
      <c r="G343" s="183">
        <f>G342*F343/100</f>
        <v>0.20736509540999998</v>
      </c>
    </row>
    <row r="344" spans="1:7" ht="13.5" thickBot="1">
      <c r="B344" s="175"/>
      <c r="C344" s="104"/>
      <c r="D344" s="104"/>
      <c r="E344" s="118" t="s">
        <v>273</v>
      </c>
      <c r="F344" s="110"/>
      <c r="G344" s="170">
        <f>G342+G343</f>
        <v>41.680384177409991</v>
      </c>
    </row>
    <row r="345" spans="1:7" ht="14.25" thickTop="1" thickBot="1">
      <c r="B345" s="185"/>
      <c r="C345" s="186"/>
      <c r="D345" s="186"/>
      <c r="E345" s="187" t="s">
        <v>6</v>
      </c>
      <c r="F345" s="188"/>
      <c r="G345" s="189">
        <f>+G344</f>
        <v>41.680384177409991</v>
      </c>
    </row>
    <row r="346" spans="1:7" ht="13.5" thickTop="1">
      <c r="A346" s="116"/>
      <c r="B346" s="116"/>
      <c r="C346" s="116"/>
      <c r="D346" s="116"/>
      <c r="E346" s="116"/>
      <c r="F346" s="116"/>
      <c r="G346" s="116"/>
    </row>
    <row r="347" spans="1:7">
      <c r="A347" s="116"/>
      <c r="B347" s="116"/>
      <c r="C347" s="116"/>
      <c r="D347" s="116"/>
      <c r="E347" s="116"/>
      <c r="F347" s="116"/>
      <c r="G347" s="116"/>
    </row>
    <row r="348" spans="1:7">
      <c r="C348" s="469" t="s">
        <v>677</v>
      </c>
      <c r="D348" s="469"/>
      <c r="E348" s="469"/>
      <c r="F348" s="469"/>
      <c r="G348" s="469"/>
    </row>
    <row r="349" spans="1:7">
      <c r="A349" s="120"/>
      <c r="B349" s="194"/>
      <c r="C349" s="271"/>
      <c r="D349" s="271"/>
      <c r="E349" s="271"/>
      <c r="F349" s="193" t="s">
        <v>10</v>
      </c>
      <c r="G349" s="271" t="s">
        <v>263</v>
      </c>
    </row>
    <row r="350" spans="1:7">
      <c r="A350" s="120"/>
      <c r="B350" s="194" t="s">
        <v>45</v>
      </c>
      <c r="C350" s="469" t="s">
        <v>26</v>
      </c>
      <c r="D350" s="469"/>
      <c r="E350" s="469"/>
      <c r="F350" s="469"/>
      <c r="G350" s="469"/>
    </row>
    <row r="351" spans="1:7">
      <c r="A351" s="120"/>
      <c r="B351" s="275" t="s">
        <v>249</v>
      </c>
      <c r="C351" s="462" t="s">
        <v>28</v>
      </c>
      <c r="D351" s="462"/>
      <c r="E351" s="462"/>
      <c r="F351" s="462"/>
      <c r="G351" s="462"/>
    </row>
    <row r="352" spans="1:7">
      <c r="A352" s="120"/>
      <c r="B352" s="275" t="s">
        <v>324</v>
      </c>
      <c r="C352" s="477" t="s">
        <v>53</v>
      </c>
      <c r="D352" s="477"/>
      <c r="E352" s="477"/>
      <c r="F352" s="477"/>
      <c r="G352" s="477"/>
    </row>
    <row r="353" spans="1:7">
      <c r="A353" s="120"/>
      <c r="B353" s="275" t="s">
        <v>328</v>
      </c>
      <c r="C353" s="271" t="s">
        <v>329</v>
      </c>
      <c r="D353" s="271"/>
      <c r="E353" s="271"/>
      <c r="F353" s="271"/>
      <c r="G353" s="271"/>
    </row>
    <row r="354" spans="1:7">
      <c r="A354" s="120">
        <v>7</v>
      </c>
      <c r="B354" s="275" t="s">
        <v>330</v>
      </c>
      <c r="C354" s="268" t="s">
        <v>60</v>
      </c>
      <c r="D354" s="268"/>
      <c r="E354" s="268"/>
      <c r="F354" s="268"/>
      <c r="G354" s="268"/>
    </row>
    <row r="355" spans="1:7" ht="13.5" thickBot="1">
      <c r="B355" s="117"/>
    </row>
    <row r="356" spans="1:7" ht="13.5" thickTop="1">
      <c r="B356" s="464" t="s">
        <v>265</v>
      </c>
      <c r="C356" s="465"/>
      <c r="D356" s="464" t="s">
        <v>10</v>
      </c>
      <c r="E356" s="464" t="s">
        <v>266</v>
      </c>
      <c r="F356" s="464" t="s">
        <v>11</v>
      </c>
      <c r="G356" s="464" t="s">
        <v>14</v>
      </c>
    </row>
    <row r="357" spans="1:7" ht="13.5" thickBot="1">
      <c r="B357" s="466"/>
      <c r="C357" s="466"/>
      <c r="D357" s="466"/>
      <c r="E357" s="466"/>
      <c r="F357" s="466"/>
      <c r="G357" s="467"/>
    </row>
    <row r="358" spans="1:7" ht="13.5" thickTop="1">
      <c r="B358" s="169" t="s">
        <v>289</v>
      </c>
      <c r="C358" s="104"/>
      <c r="D358" s="267"/>
      <c r="E358" s="114"/>
      <c r="F358" s="114"/>
      <c r="G358" s="170"/>
    </row>
    <row r="359" spans="1:7">
      <c r="B359" s="175" t="s">
        <v>325</v>
      </c>
      <c r="C359" s="104"/>
      <c r="D359" s="267" t="s">
        <v>263</v>
      </c>
      <c r="E359" s="173">
        <v>3</v>
      </c>
      <c r="F359" s="173">
        <v>1.1499999999999999</v>
      </c>
      <c r="G359" s="174">
        <f>+F359*E359</f>
        <v>3.4499999999999997</v>
      </c>
    </row>
    <row r="360" spans="1:7">
      <c r="B360" s="175" t="s">
        <v>326</v>
      </c>
      <c r="C360" s="104"/>
      <c r="D360" s="267" t="s">
        <v>263</v>
      </c>
      <c r="E360" s="173">
        <v>7.69</v>
      </c>
      <c r="F360" s="173">
        <v>1</v>
      </c>
      <c r="G360" s="174">
        <f>+F360*E360</f>
        <v>7.69</v>
      </c>
    </row>
    <row r="361" spans="1:7" ht="13.5" thickBot="1">
      <c r="B361" s="175" t="s">
        <v>316</v>
      </c>
      <c r="C361" s="104"/>
      <c r="D361" s="267" t="s">
        <v>263</v>
      </c>
      <c r="E361" s="114">
        <v>10</v>
      </c>
      <c r="F361" s="173">
        <v>0.22</v>
      </c>
      <c r="G361" s="174">
        <f>E361*F361</f>
        <v>2.2000000000000002</v>
      </c>
    </row>
    <row r="362" spans="1:7">
      <c r="B362" s="176"/>
      <c r="C362" s="177"/>
      <c r="D362" s="177"/>
      <c r="E362" s="177"/>
      <c r="F362" s="118" t="s">
        <v>273</v>
      </c>
      <c r="G362" s="178">
        <f>SUM(G357:G361)</f>
        <v>13.34</v>
      </c>
    </row>
    <row r="363" spans="1:7">
      <c r="B363" s="169" t="s">
        <v>267</v>
      </c>
      <c r="C363" s="104"/>
      <c r="D363" s="267"/>
      <c r="E363" s="114"/>
      <c r="F363" s="118"/>
      <c r="G363" s="170"/>
    </row>
    <row r="364" spans="1:7">
      <c r="B364" s="175" t="s">
        <v>317</v>
      </c>
      <c r="C364" s="104"/>
      <c r="D364" s="267" t="s">
        <v>269</v>
      </c>
      <c r="E364" s="114">
        <v>404.51</v>
      </c>
      <c r="F364" s="173">
        <f>1/D365</f>
        <v>1.4705882352941176E-3</v>
      </c>
      <c r="G364" s="174">
        <f>ROUND(F364*E364,2)</f>
        <v>0.59</v>
      </c>
    </row>
    <row r="365" spans="1:7">
      <c r="B365" s="175"/>
      <c r="C365" s="181" t="s">
        <v>270</v>
      </c>
      <c r="D365" s="182">
        <v>680</v>
      </c>
      <c r="E365" s="114"/>
      <c r="F365" s="173"/>
      <c r="G365" s="174"/>
    </row>
    <row r="366" spans="1:7">
      <c r="B366" s="175" t="s">
        <v>318</v>
      </c>
      <c r="C366" s="104"/>
      <c r="D366" s="267" t="s">
        <v>269</v>
      </c>
      <c r="E366" s="114">
        <v>384.63</v>
      </c>
      <c r="F366" s="173">
        <f>1/D367</f>
        <v>5.0000000000000001E-3</v>
      </c>
      <c r="G366" s="174">
        <f>ROUND(F366*E366,2)</f>
        <v>1.92</v>
      </c>
    </row>
    <row r="367" spans="1:7">
      <c r="B367" s="175"/>
      <c r="C367" s="181" t="s">
        <v>270</v>
      </c>
      <c r="D367" s="182">
        <v>200</v>
      </c>
      <c r="E367" s="114"/>
      <c r="F367" s="173"/>
      <c r="G367" s="174"/>
    </row>
    <row r="368" spans="1:7">
      <c r="B368" s="175" t="s">
        <v>319</v>
      </c>
      <c r="C368" s="104"/>
      <c r="D368" s="267" t="s">
        <v>269</v>
      </c>
      <c r="E368" s="114">
        <v>544.47</v>
      </c>
      <c r="F368" s="173">
        <f>1/D369</f>
        <v>1.6666666666666666E-2</v>
      </c>
      <c r="G368" s="174">
        <f>ROUND(F368*E368,2)</f>
        <v>9.07</v>
      </c>
    </row>
    <row r="369" spans="2:7">
      <c r="B369" s="175"/>
      <c r="C369" s="181" t="s">
        <v>270</v>
      </c>
      <c r="D369" s="182">
        <v>60</v>
      </c>
      <c r="E369" s="114"/>
      <c r="F369" s="173"/>
      <c r="G369" s="174"/>
    </row>
    <row r="370" spans="2:7">
      <c r="B370" s="175" t="s">
        <v>331</v>
      </c>
      <c r="C370" s="104"/>
      <c r="D370" s="267" t="s">
        <v>269</v>
      </c>
      <c r="E370" s="114">
        <v>633.67999999999995</v>
      </c>
      <c r="F370" s="173">
        <f>1/D371</f>
        <v>6.2500000000000003E-3</v>
      </c>
      <c r="G370" s="174">
        <f>ROUND(F370*E370,2)</f>
        <v>3.96</v>
      </c>
    </row>
    <row r="371" spans="2:7">
      <c r="B371" s="175"/>
      <c r="C371" s="181" t="s">
        <v>270</v>
      </c>
      <c r="D371" s="182">
        <v>160</v>
      </c>
      <c r="E371" s="114"/>
      <c r="F371" s="173"/>
      <c r="G371" s="174"/>
    </row>
    <row r="372" spans="2:7">
      <c r="B372" s="175" t="s">
        <v>268</v>
      </c>
      <c r="C372" s="104"/>
      <c r="D372" s="267" t="s">
        <v>269</v>
      </c>
      <c r="E372" s="114">
        <v>1459.55</v>
      </c>
      <c r="F372" s="173">
        <f>1/D373</f>
        <v>3.3333333333333335E-3</v>
      </c>
      <c r="G372" s="174">
        <f>ROUND(F372*E372,2)</f>
        <v>4.87</v>
      </c>
    </row>
    <row r="373" spans="2:7">
      <c r="B373" s="175"/>
      <c r="C373" s="181" t="s">
        <v>270</v>
      </c>
      <c r="D373" s="182">
        <v>300</v>
      </c>
      <c r="E373" s="114"/>
      <c r="F373" s="173"/>
      <c r="G373" s="174"/>
    </row>
    <row r="374" spans="2:7">
      <c r="B374" s="175" t="s">
        <v>272</v>
      </c>
      <c r="C374" s="104"/>
      <c r="D374" s="267" t="s">
        <v>269</v>
      </c>
      <c r="E374" s="114">
        <v>799.65</v>
      </c>
      <c r="F374" s="173">
        <f>1/D375</f>
        <v>6.2500000000000003E-3</v>
      </c>
      <c r="G374" s="174">
        <f>ROUND(F374*E374,2)</f>
        <v>5</v>
      </c>
    </row>
    <row r="375" spans="2:7" ht="13.5" thickBot="1">
      <c r="B375" s="175"/>
      <c r="C375" s="181" t="s">
        <v>270</v>
      </c>
      <c r="D375" s="182">
        <v>160</v>
      </c>
      <c r="E375" s="114"/>
      <c r="F375" s="173"/>
      <c r="G375" s="174"/>
    </row>
    <row r="376" spans="2:7">
      <c r="B376" s="175"/>
      <c r="C376" s="104"/>
      <c r="D376" s="267"/>
      <c r="E376" s="114"/>
      <c r="F376" s="118" t="s">
        <v>273</v>
      </c>
      <c r="G376" s="178">
        <f>SUM(G364:G374)</f>
        <v>25.41</v>
      </c>
    </row>
    <row r="377" spans="2:7">
      <c r="B377" s="175" t="s">
        <v>281</v>
      </c>
      <c r="C377" s="104"/>
      <c r="D377" s="267"/>
      <c r="E377" s="114"/>
      <c r="F377" s="118"/>
      <c r="G377" s="170"/>
    </row>
    <row r="378" spans="2:7">
      <c r="B378" s="175" t="s">
        <v>320</v>
      </c>
      <c r="C378" s="104"/>
      <c r="D378" s="267"/>
      <c r="E378" s="114"/>
      <c r="F378" s="118"/>
      <c r="G378" s="170"/>
    </row>
    <row r="379" spans="2:7">
      <c r="B379" s="169" t="s">
        <v>289</v>
      </c>
      <c r="C379" s="104"/>
      <c r="D379" s="267"/>
      <c r="E379" s="114"/>
      <c r="F379" s="118"/>
      <c r="G379" s="170"/>
    </row>
    <row r="380" spans="2:7">
      <c r="B380" s="175" t="s">
        <v>316</v>
      </c>
      <c r="C380" s="104"/>
      <c r="D380" s="267" t="s">
        <v>263</v>
      </c>
      <c r="E380" s="114">
        <v>10</v>
      </c>
      <c r="F380" s="173">
        <v>0.18</v>
      </c>
      <c r="G380" s="174">
        <f>E380*F380</f>
        <v>1.7999999999999998</v>
      </c>
    </row>
    <row r="381" spans="2:7">
      <c r="B381" s="169" t="s">
        <v>267</v>
      </c>
      <c r="C381" s="104"/>
      <c r="D381" s="267"/>
      <c r="E381" s="114"/>
      <c r="F381" s="173"/>
      <c r="G381" s="174"/>
    </row>
    <row r="382" spans="2:7">
      <c r="B382" s="175" t="s">
        <v>318</v>
      </c>
      <c r="C382" s="104"/>
      <c r="D382" s="267" t="s">
        <v>269</v>
      </c>
      <c r="E382" s="114">
        <v>384.63</v>
      </c>
      <c r="F382" s="173">
        <f>1/D383</f>
        <v>4.5454545454545452E-3</v>
      </c>
      <c r="G382" s="174">
        <f>ROUND(F382*E382,2)</f>
        <v>1.75</v>
      </c>
    </row>
    <row r="383" spans="2:7" ht="13.5" thickBot="1">
      <c r="B383" s="175"/>
      <c r="C383" s="181" t="s">
        <v>270</v>
      </c>
      <c r="D383" s="182">
        <v>220</v>
      </c>
      <c r="E383" s="114"/>
      <c r="F383" s="173"/>
      <c r="G383" s="174"/>
    </row>
    <row r="384" spans="2:7">
      <c r="B384" s="175"/>
      <c r="C384" s="104"/>
      <c r="D384" s="267"/>
      <c r="E384" s="114"/>
      <c r="F384" s="118" t="s">
        <v>273</v>
      </c>
      <c r="G384" s="178">
        <f>SUM(G380:G382)</f>
        <v>3.55</v>
      </c>
    </row>
    <row r="385" spans="1:7" ht="13.5" thickBot="1">
      <c r="B385" s="175"/>
      <c r="C385" s="104"/>
      <c r="D385" s="104"/>
      <c r="E385" s="114"/>
      <c r="F385" s="104"/>
      <c r="G385" s="195"/>
    </row>
    <row r="386" spans="1:7" ht="14.25" thickTop="1" thickBot="1">
      <c r="B386" s="185"/>
      <c r="C386" s="186"/>
      <c r="D386" s="186"/>
      <c r="E386" s="187" t="s">
        <v>274</v>
      </c>
      <c r="F386" s="188"/>
      <c r="G386" s="189">
        <f>G384+G376+G362</f>
        <v>42.3</v>
      </c>
    </row>
    <row r="387" spans="1:7" ht="13.5" thickTop="1">
      <c r="B387" s="175"/>
      <c r="C387" s="104"/>
      <c r="D387" s="104"/>
      <c r="E387" s="112" t="s">
        <v>275</v>
      </c>
      <c r="F387" s="113">
        <v>10</v>
      </c>
      <c r="G387" s="190">
        <f>(+G386*F387)/100</f>
        <v>4.2300000000000004</v>
      </c>
    </row>
    <row r="388" spans="1:7" ht="13.5" thickBot="1">
      <c r="B388" s="175"/>
      <c r="C388" s="104"/>
      <c r="D388" s="104"/>
      <c r="E388" s="191"/>
      <c r="F388" s="113"/>
      <c r="G388" s="183"/>
    </row>
    <row r="389" spans="1:7">
      <c r="B389" s="175"/>
      <c r="C389" s="104"/>
      <c r="D389" s="104"/>
      <c r="E389" s="191" t="s">
        <v>276</v>
      </c>
      <c r="F389" s="113"/>
      <c r="G389" s="174">
        <f>G386+G387+G388</f>
        <v>46.53</v>
      </c>
    </row>
    <row r="390" spans="1:7" ht="13.5" thickBot="1">
      <c r="B390" s="175"/>
      <c r="C390" s="104"/>
      <c r="D390" s="104"/>
      <c r="E390" s="191" t="s">
        <v>277</v>
      </c>
      <c r="F390" s="113">
        <v>0.7</v>
      </c>
      <c r="G390" s="183">
        <f>(+F390*G389)/100</f>
        <v>0.32571</v>
      </c>
    </row>
    <row r="391" spans="1:7">
      <c r="B391" s="175"/>
      <c r="C391" s="104"/>
      <c r="D391" s="104"/>
      <c r="E391" s="191" t="s">
        <v>276</v>
      </c>
      <c r="F391" s="113"/>
      <c r="G391" s="174">
        <f>+G389+G390</f>
        <v>46.855710000000002</v>
      </c>
    </row>
    <row r="392" spans="1:7" ht="13.5" thickBot="1">
      <c r="B392" s="175"/>
      <c r="C392" s="104"/>
      <c r="D392" s="104"/>
      <c r="E392" s="191" t="s">
        <v>278</v>
      </c>
      <c r="F392" s="113">
        <v>3.8</v>
      </c>
      <c r="G392" s="183">
        <f>(+F392*G391)/100</f>
        <v>1.7805169799999998</v>
      </c>
    </row>
    <row r="393" spans="1:7">
      <c r="B393" s="175"/>
      <c r="C393" s="104"/>
      <c r="D393" s="104"/>
      <c r="E393" s="191" t="s">
        <v>276</v>
      </c>
      <c r="F393" s="113"/>
      <c r="G393" s="174">
        <f>+G391+G392</f>
        <v>48.636226980000004</v>
      </c>
    </row>
    <row r="394" spans="1:7" ht="13.5" thickBot="1">
      <c r="B394" s="175"/>
      <c r="C394" s="104"/>
      <c r="D394" s="104"/>
      <c r="E394" s="191" t="s">
        <v>279</v>
      </c>
      <c r="F394" s="113">
        <v>0.5</v>
      </c>
      <c r="G394" s="183">
        <f>G393*F394/100</f>
        <v>0.24318113490000001</v>
      </c>
    </row>
    <row r="395" spans="1:7" ht="13.5" thickBot="1">
      <c r="B395" s="175"/>
      <c r="C395" s="104"/>
      <c r="D395" s="104"/>
      <c r="E395" s="118" t="s">
        <v>273</v>
      </c>
      <c r="F395" s="110"/>
      <c r="G395" s="170">
        <f>G393+G394</f>
        <v>48.879408114900002</v>
      </c>
    </row>
    <row r="396" spans="1:7" ht="14.25" thickTop="1" thickBot="1">
      <c r="B396" s="185"/>
      <c r="C396" s="186"/>
      <c r="D396" s="186"/>
      <c r="E396" s="187" t="s">
        <v>6</v>
      </c>
      <c r="F396" s="188"/>
      <c r="G396" s="189">
        <f>+G395</f>
        <v>48.879408114900002</v>
      </c>
    </row>
    <row r="397" spans="1:7" ht="13.5" thickTop="1">
      <c r="B397" s="117"/>
    </row>
    <row r="398" spans="1:7">
      <c r="B398" s="117"/>
    </row>
    <row r="399" spans="1:7">
      <c r="C399" s="469" t="s">
        <v>677</v>
      </c>
      <c r="D399" s="469"/>
      <c r="E399" s="469"/>
      <c r="F399" s="469"/>
      <c r="G399" s="469"/>
    </row>
    <row r="400" spans="1:7">
      <c r="A400" s="120"/>
      <c r="B400" s="194"/>
      <c r="C400" s="271"/>
      <c r="D400" s="271"/>
      <c r="E400" s="271"/>
      <c r="F400" s="193" t="s">
        <v>10</v>
      </c>
      <c r="G400" s="271" t="s">
        <v>263</v>
      </c>
    </row>
    <row r="401" spans="1:7">
      <c r="A401" s="120"/>
      <c r="B401" s="194" t="s">
        <v>45</v>
      </c>
      <c r="C401" s="469" t="s">
        <v>26</v>
      </c>
      <c r="D401" s="469"/>
      <c r="E401" s="469"/>
      <c r="F401" s="469"/>
      <c r="G401" s="469"/>
    </row>
    <row r="402" spans="1:7">
      <c r="A402" s="120"/>
      <c r="B402" s="275" t="s">
        <v>249</v>
      </c>
      <c r="C402" s="462" t="s">
        <v>28</v>
      </c>
      <c r="D402" s="462"/>
      <c r="E402" s="462"/>
      <c r="F402" s="462"/>
      <c r="G402" s="462"/>
    </row>
    <row r="403" spans="1:7">
      <c r="A403" s="120"/>
      <c r="B403" s="275" t="s">
        <v>324</v>
      </c>
      <c r="C403" s="477" t="s">
        <v>53</v>
      </c>
      <c r="D403" s="477"/>
      <c r="E403" s="477"/>
      <c r="F403" s="477"/>
      <c r="G403" s="477"/>
    </row>
    <row r="404" spans="1:7">
      <c r="A404" s="120"/>
      <c r="B404" s="275" t="s">
        <v>332</v>
      </c>
      <c r="C404" s="271" t="s">
        <v>62</v>
      </c>
      <c r="D404" s="271"/>
      <c r="E404" s="271"/>
      <c r="F404" s="271"/>
      <c r="G404" s="271"/>
    </row>
    <row r="405" spans="1:7">
      <c r="A405" s="120">
        <v>8</v>
      </c>
      <c r="B405" s="275" t="s">
        <v>333</v>
      </c>
      <c r="C405" s="470" t="s">
        <v>64</v>
      </c>
      <c r="D405" s="462"/>
      <c r="E405" s="462"/>
      <c r="F405" s="462"/>
      <c r="G405" s="462"/>
    </row>
    <row r="406" spans="1:7" ht="13.5" thickBot="1">
      <c r="B406" s="117"/>
    </row>
    <row r="407" spans="1:7" ht="13.5" thickTop="1">
      <c r="B407" s="464" t="s">
        <v>265</v>
      </c>
      <c r="C407" s="465"/>
      <c r="D407" s="464" t="s">
        <v>10</v>
      </c>
      <c r="E407" s="464" t="s">
        <v>266</v>
      </c>
      <c r="F407" s="464" t="s">
        <v>11</v>
      </c>
      <c r="G407" s="464" t="s">
        <v>14</v>
      </c>
    </row>
    <row r="408" spans="1:7" ht="13.5" thickBot="1">
      <c r="B408" s="466"/>
      <c r="C408" s="466"/>
      <c r="D408" s="466"/>
      <c r="E408" s="466"/>
      <c r="F408" s="466"/>
      <c r="G408" s="467"/>
    </row>
    <row r="409" spans="1:7" ht="13.5" thickTop="1">
      <c r="B409" s="169" t="s">
        <v>289</v>
      </c>
      <c r="C409" s="104"/>
      <c r="D409" s="267"/>
      <c r="E409" s="114"/>
      <c r="F409" s="114"/>
      <c r="G409" s="170"/>
    </row>
    <row r="410" spans="1:7">
      <c r="B410" s="175" t="s">
        <v>325</v>
      </c>
      <c r="C410" s="104"/>
      <c r="D410" s="267" t="s">
        <v>263</v>
      </c>
      <c r="E410" s="173">
        <v>3</v>
      </c>
      <c r="F410" s="173">
        <v>1.1499999999999999</v>
      </c>
      <c r="G410" s="174">
        <f>+F410*E410</f>
        <v>3.4499999999999997</v>
      </c>
    </row>
    <row r="411" spans="1:7">
      <c r="B411" s="175" t="s">
        <v>326</v>
      </c>
      <c r="C411" s="104"/>
      <c r="D411" s="267" t="s">
        <v>263</v>
      </c>
      <c r="E411" s="173">
        <v>7.69</v>
      </c>
      <c r="F411" s="173">
        <v>1</v>
      </c>
      <c r="G411" s="174">
        <f>+F411*E411</f>
        <v>7.69</v>
      </c>
    </row>
    <row r="412" spans="1:7" ht="13.5" thickBot="1">
      <c r="B412" s="175" t="s">
        <v>316</v>
      </c>
      <c r="C412" s="104"/>
      <c r="D412" s="267" t="s">
        <v>263</v>
      </c>
      <c r="E412" s="114">
        <v>10</v>
      </c>
      <c r="F412" s="173">
        <v>0.22</v>
      </c>
      <c r="G412" s="174">
        <f>E412*F412</f>
        <v>2.2000000000000002</v>
      </c>
    </row>
    <row r="413" spans="1:7">
      <c r="B413" s="176"/>
      <c r="C413" s="177"/>
      <c r="D413" s="177"/>
      <c r="E413" s="177"/>
      <c r="F413" s="118" t="s">
        <v>273</v>
      </c>
      <c r="G413" s="178">
        <f>SUM(G408:G412)</f>
        <v>13.34</v>
      </c>
    </row>
    <row r="414" spans="1:7">
      <c r="B414" s="169" t="s">
        <v>267</v>
      </c>
      <c r="C414" s="104"/>
      <c r="D414" s="267"/>
      <c r="E414" s="114"/>
      <c r="F414" s="118"/>
      <c r="G414" s="170"/>
    </row>
    <row r="415" spans="1:7">
      <c r="B415" s="175" t="s">
        <v>317</v>
      </c>
      <c r="C415" s="104"/>
      <c r="D415" s="267" t="s">
        <v>269</v>
      </c>
      <c r="E415" s="114">
        <v>404.51</v>
      </c>
      <c r="F415" s="173">
        <f>1/D416</f>
        <v>1.4705882352941176E-3</v>
      </c>
      <c r="G415" s="174">
        <f>ROUND(F415*E415,2)</f>
        <v>0.59</v>
      </c>
    </row>
    <row r="416" spans="1:7">
      <c r="B416" s="175"/>
      <c r="C416" s="181" t="s">
        <v>270</v>
      </c>
      <c r="D416" s="182">
        <v>680</v>
      </c>
      <c r="E416" s="114"/>
      <c r="F416" s="173"/>
      <c r="G416" s="174"/>
    </row>
    <row r="417" spans="2:7">
      <c r="B417" s="175" t="s">
        <v>318</v>
      </c>
      <c r="C417" s="104"/>
      <c r="D417" s="267" t="s">
        <v>269</v>
      </c>
      <c r="E417" s="114">
        <v>384.63</v>
      </c>
      <c r="F417" s="173">
        <f>1/D418</f>
        <v>5.0000000000000001E-3</v>
      </c>
      <c r="G417" s="174">
        <f>ROUND(F417*E417,2)</f>
        <v>1.92</v>
      </c>
    </row>
    <row r="418" spans="2:7">
      <c r="B418" s="175"/>
      <c r="C418" s="181" t="s">
        <v>270</v>
      </c>
      <c r="D418" s="182">
        <v>200</v>
      </c>
      <c r="E418" s="114"/>
      <c r="F418" s="173"/>
      <c r="G418" s="174"/>
    </row>
    <row r="419" spans="2:7">
      <c r="B419" s="175" t="s">
        <v>319</v>
      </c>
      <c r="C419" s="104"/>
      <c r="D419" s="267" t="s">
        <v>269</v>
      </c>
      <c r="E419" s="114">
        <v>544.47</v>
      </c>
      <c r="F419" s="173">
        <f>1/D420</f>
        <v>1.6666666666666666E-2</v>
      </c>
      <c r="G419" s="174">
        <f>ROUND(F419*E419,2)</f>
        <v>9.07</v>
      </c>
    </row>
    <row r="420" spans="2:7">
      <c r="B420" s="175"/>
      <c r="C420" s="181" t="s">
        <v>270</v>
      </c>
      <c r="D420" s="182">
        <v>60</v>
      </c>
      <c r="E420" s="114"/>
      <c r="F420" s="173"/>
      <c r="G420" s="174"/>
    </row>
    <row r="421" spans="2:7">
      <c r="B421" s="175" t="s">
        <v>331</v>
      </c>
      <c r="C421" s="104"/>
      <c r="D421" s="267" t="s">
        <v>269</v>
      </c>
      <c r="E421" s="114">
        <v>633.67999999999995</v>
      </c>
      <c r="F421" s="173">
        <f>1/D422</f>
        <v>6.2500000000000003E-3</v>
      </c>
      <c r="G421" s="174">
        <f>ROUND(F421*E421,2)</f>
        <v>3.96</v>
      </c>
    </row>
    <row r="422" spans="2:7">
      <c r="B422" s="175"/>
      <c r="C422" s="181" t="s">
        <v>270</v>
      </c>
      <c r="D422" s="182">
        <v>160</v>
      </c>
      <c r="E422" s="114"/>
      <c r="F422" s="173"/>
      <c r="G422" s="174"/>
    </row>
    <row r="423" spans="2:7">
      <c r="B423" s="175" t="s">
        <v>268</v>
      </c>
      <c r="C423" s="104"/>
      <c r="D423" s="267" t="s">
        <v>269</v>
      </c>
      <c r="E423" s="114">
        <v>1459.55</v>
      </c>
      <c r="F423" s="173">
        <f>1/D424</f>
        <v>3.3333333333333335E-3</v>
      </c>
      <c r="G423" s="174">
        <f>ROUND(F423*E423,2)</f>
        <v>4.87</v>
      </c>
    </row>
    <row r="424" spans="2:7">
      <c r="B424" s="175"/>
      <c r="C424" s="181" t="s">
        <v>270</v>
      </c>
      <c r="D424" s="182">
        <v>300</v>
      </c>
      <c r="E424" s="114"/>
      <c r="F424" s="173"/>
      <c r="G424" s="174"/>
    </row>
    <row r="425" spans="2:7">
      <c r="B425" s="175" t="s">
        <v>272</v>
      </c>
      <c r="C425" s="104"/>
      <c r="D425" s="267" t="s">
        <v>269</v>
      </c>
      <c r="E425" s="114">
        <v>799.65</v>
      </c>
      <c r="F425" s="173">
        <f>1/D426</f>
        <v>6.2500000000000003E-3</v>
      </c>
      <c r="G425" s="174">
        <f>ROUND(F425*E425,2)</f>
        <v>5</v>
      </c>
    </row>
    <row r="426" spans="2:7" ht="13.5" thickBot="1">
      <c r="B426" s="175"/>
      <c r="C426" s="181" t="s">
        <v>270</v>
      </c>
      <c r="D426" s="182">
        <v>160</v>
      </c>
      <c r="E426" s="114"/>
      <c r="F426" s="173"/>
      <c r="G426" s="174"/>
    </row>
    <row r="427" spans="2:7">
      <c r="B427" s="175"/>
      <c r="C427" s="104"/>
      <c r="D427" s="267"/>
      <c r="E427" s="114"/>
      <c r="F427" s="118" t="s">
        <v>273</v>
      </c>
      <c r="G427" s="178">
        <f>SUM(G415:G425)</f>
        <v>25.41</v>
      </c>
    </row>
    <row r="428" spans="2:7">
      <c r="B428" s="175" t="s">
        <v>281</v>
      </c>
      <c r="C428" s="104"/>
      <c r="D428" s="267"/>
      <c r="E428" s="114"/>
      <c r="F428" s="118"/>
      <c r="G428" s="170"/>
    </row>
    <row r="429" spans="2:7">
      <c r="B429" s="175" t="s">
        <v>320</v>
      </c>
      <c r="C429" s="104"/>
      <c r="D429" s="267"/>
      <c r="E429" s="114"/>
      <c r="F429" s="118"/>
      <c r="G429" s="170"/>
    </row>
    <row r="430" spans="2:7">
      <c r="B430" s="169" t="s">
        <v>289</v>
      </c>
      <c r="C430" s="104"/>
      <c r="D430" s="267"/>
      <c r="E430" s="114"/>
      <c r="F430" s="118"/>
      <c r="G430" s="170"/>
    </row>
    <row r="431" spans="2:7">
      <c r="B431" s="175" t="s">
        <v>316</v>
      </c>
      <c r="C431" s="104"/>
      <c r="D431" s="267" t="s">
        <v>263</v>
      </c>
      <c r="E431" s="114">
        <v>10</v>
      </c>
      <c r="F431" s="173">
        <v>0.18</v>
      </c>
      <c r="G431" s="174">
        <f>E431*F431</f>
        <v>1.7999999999999998</v>
      </c>
    </row>
    <row r="432" spans="2:7">
      <c r="B432" s="169" t="s">
        <v>267</v>
      </c>
      <c r="C432" s="104"/>
      <c r="D432" s="267"/>
      <c r="E432" s="114"/>
      <c r="F432" s="173"/>
      <c r="G432" s="174"/>
    </row>
    <row r="433" spans="1:7">
      <c r="B433" s="175" t="s">
        <v>318</v>
      </c>
      <c r="C433" s="104"/>
      <c r="D433" s="267" t="s">
        <v>269</v>
      </c>
      <c r="E433" s="114">
        <v>384.63</v>
      </c>
      <c r="F433" s="173">
        <f>1/D434</f>
        <v>4.5454545454545452E-3</v>
      </c>
      <c r="G433" s="174">
        <f>ROUND(F433*E433,2)</f>
        <v>1.75</v>
      </c>
    </row>
    <row r="434" spans="1:7" ht="13.5" thickBot="1">
      <c r="B434" s="175"/>
      <c r="C434" s="181" t="s">
        <v>270</v>
      </c>
      <c r="D434" s="182">
        <v>220</v>
      </c>
      <c r="E434" s="114"/>
      <c r="F434" s="173"/>
      <c r="G434" s="174"/>
    </row>
    <row r="435" spans="1:7">
      <c r="B435" s="175"/>
      <c r="C435" s="104"/>
      <c r="D435" s="267"/>
      <c r="E435" s="114"/>
      <c r="F435" s="118" t="s">
        <v>273</v>
      </c>
      <c r="G435" s="178">
        <f>SUM(G431:G433)</f>
        <v>3.55</v>
      </c>
    </row>
    <row r="436" spans="1:7" ht="13.5" thickBot="1">
      <c r="B436" s="175"/>
      <c r="C436" s="104"/>
      <c r="D436" s="104"/>
      <c r="E436" s="114"/>
      <c r="F436" s="104"/>
      <c r="G436" s="195"/>
    </row>
    <row r="437" spans="1:7" ht="14.25" thickTop="1" thickBot="1">
      <c r="B437" s="185"/>
      <c r="C437" s="186"/>
      <c r="D437" s="186"/>
      <c r="E437" s="187" t="s">
        <v>274</v>
      </c>
      <c r="F437" s="188"/>
      <c r="G437" s="189">
        <f>G435+G427+G413</f>
        <v>42.3</v>
      </c>
    </row>
    <row r="438" spans="1:7" ht="13.5" thickTop="1">
      <c r="B438" s="175"/>
      <c r="C438" s="104"/>
      <c r="D438" s="104"/>
      <c r="E438" s="112" t="s">
        <v>275</v>
      </c>
      <c r="F438" s="113">
        <v>10</v>
      </c>
      <c r="G438" s="190">
        <f>(+G437*F438)/100</f>
        <v>4.2300000000000004</v>
      </c>
    </row>
    <row r="439" spans="1:7" ht="13.5" thickBot="1">
      <c r="B439" s="175"/>
      <c r="C439" s="104"/>
      <c r="D439" s="104"/>
      <c r="E439" s="191"/>
      <c r="F439" s="113"/>
      <c r="G439" s="183"/>
    </row>
    <row r="440" spans="1:7">
      <c r="B440" s="175"/>
      <c r="C440" s="104"/>
      <c r="D440" s="104"/>
      <c r="E440" s="191" t="s">
        <v>276</v>
      </c>
      <c r="F440" s="113"/>
      <c r="G440" s="174">
        <f>G437+G438+G439</f>
        <v>46.53</v>
      </c>
    </row>
    <row r="441" spans="1:7" ht="13.5" thickBot="1">
      <c r="B441" s="175"/>
      <c r="C441" s="104"/>
      <c r="D441" s="104"/>
      <c r="E441" s="191" t="s">
        <v>277</v>
      </c>
      <c r="F441" s="113">
        <v>0.7</v>
      </c>
      <c r="G441" s="183">
        <f>(+F441*G440)/100</f>
        <v>0.32571</v>
      </c>
    </row>
    <row r="442" spans="1:7">
      <c r="B442" s="175"/>
      <c r="C442" s="104"/>
      <c r="D442" s="104"/>
      <c r="E442" s="191" t="s">
        <v>276</v>
      </c>
      <c r="F442" s="113"/>
      <c r="G442" s="174">
        <f>+G440+G441</f>
        <v>46.855710000000002</v>
      </c>
    </row>
    <row r="443" spans="1:7" ht="13.5" thickBot="1">
      <c r="B443" s="175"/>
      <c r="C443" s="104"/>
      <c r="D443" s="104"/>
      <c r="E443" s="191" t="s">
        <v>278</v>
      </c>
      <c r="F443" s="113">
        <v>3.8</v>
      </c>
      <c r="G443" s="183">
        <f>(+F443*G442)/100</f>
        <v>1.7805169799999998</v>
      </c>
    </row>
    <row r="444" spans="1:7">
      <c r="B444" s="175"/>
      <c r="C444" s="104"/>
      <c r="D444" s="104"/>
      <c r="E444" s="191" t="s">
        <v>276</v>
      </c>
      <c r="F444" s="113"/>
      <c r="G444" s="174">
        <f>+G442+G443</f>
        <v>48.636226980000004</v>
      </c>
    </row>
    <row r="445" spans="1:7" ht="13.5" thickBot="1">
      <c r="B445" s="175"/>
      <c r="C445" s="104"/>
      <c r="D445" s="104"/>
      <c r="E445" s="191" t="s">
        <v>279</v>
      </c>
      <c r="F445" s="113">
        <v>0.5</v>
      </c>
      <c r="G445" s="183">
        <f>G444*F445/100</f>
        <v>0.24318113490000001</v>
      </c>
    </row>
    <row r="446" spans="1:7" ht="13.5" thickBot="1">
      <c r="B446" s="175"/>
      <c r="C446" s="104"/>
      <c r="D446" s="104"/>
      <c r="E446" s="118" t="s">
        <v>273</v>
      </c>
      <c r="F446" s="110"/>
      <c r="G446" s="170">
        <f>G444+G445</f>
        <v>48.879408114900002</v>
      </c>
    </row>
    <row r="447" spans="1:7" ht="14.25" thickTop="1" thickBot="1">
      <c r="B447" s="185"/>
      <c r="C447" s="186"/>
      <c r="D447" s="186"/>
      <c r="E447" s="187" t="s">
        <v>6</v>
      </c>
      <c r="F447" s="188"/>
      <c r="G447" s="189">
        <f>+G446</f>
        <v>48.879408114900002</v>
      </c>
    </row>
    <row r="448" spans="1:7" ht="13.5" thickTop="1">
      <c r="A448" s="104"/>
      <c r="B448" s="104"/>
      <c r="C448" s="104"/>
      <c r="D448" s="104"/>
      <c r="E448" s="118"/>
      <c r="F448" s="110"/>
      <c r="G448" s="119"/>
    </row>
    <row r="449" spans="1:7">
      <c r="C449" s="469" t="s">
        <v>677</v>
      </c>
      <c r="D449" s="469"/>
      <c r="E449" s="469"/>
      <c r="F449" s="469"/>
      <c r="G449" s="469"/>
    </row>
    <row r="450" spans="1:7">
      <c r="F450" s="274" t="s">
        <v>10</v>
      </c>
      <c r="G450" s="274" t="s">
        <v>263</v>
      </c>
    </row>
    <row r="451" spans="1:7">
      <c r="A451" s="120"/>
      <c r="B451" s="275" t="s">
        <v>65</v>
      </c>
      <c r="C451" s="271" t="s">
        <v>66</v>
      </c>
      <c r="D451" s="268"/>
      <c r="E451" s="268"/>
      <c r="F451" s="268"/>
      <c r="G451" s="268"/>
    </row>
    <row r="452" spans="1:7">
      <c r="A452" s="120"/>
      <c r="B452" s="201" t="s">
        <v>67</v>
      </c>
      <c r="C452" s="477" t="s">
        <v>68</v>
      </c>
      <c r="D452" s="477"/>
      <c r="E452" s="477"/>
      <c r="F452" s="477"/>
      <c r="G452" s="477"/>
    </row>
    <row r="453" spans="1:7">
      <c r="A453" s="120">
        <v>9</v>
      </c>
      <c r="B453" s="275" t="s">
        <v>69</v>
      </c>
      <c r="C453" s="478" t="s">
        <v>70</v>
      </c>
      <c r="D453" s="478"/>
      <c r="E453" s="478"/>
      <c r="F453" s="268"/>
      <c r="G453" s="268"/>
    </row>
    <row r="454" spans="1:7" ht="13.5" thickBot="1">
      <c r="B454" s="117"/>
    </row>
    <row r="455" spans="1:7" ht="13.5" thickTop="1">
      <c r="B455" s="464" t="s">
        <v>265</v>
      </c>
      <c r="C455" s="465"/>
      <c r="D455" s="464" t="s">
        <v>10</v>
      </c>
      <c r="E455" s="464" t="s">
        <v>266</v>
      </c>
      <c r="F455" s="464" t="s">
        <v>11</v>
      </c>
      <c r="G455" s="464" t="s">
        <v>14</v>
      </c>
    </row>
    <row r="456" spans="1:7" ht="13.5" thickBot="1">
      <c r="B456" s="466"/>
      <c r="C456" s="466"/>
      <c r="D456" s="466"/>
      <c r="E456" s="466"/>
      <c r="F456" s="466"/>
      <c r="G456" s="467"/>
    </row>
    <row r="457" spans="1:7" ht="13.5" thickTop="1">
      <c r="B457" s="169" t="s">
        <v>289</v>
      </c>
      <c r="C457" s="104"/>
      <c r="D457" s="267"/>
      <c r="E457" s="114"/>
      <c r="F457" s="114"/>
      <c r="G457" s="170"/>
    </row>
    <row r="458" spans="1:7" ht="13.5" thickBot="1">
      <c r="B458" s="175" t="s">
        <v>316</v>
      </c>
      <c r="C458" s="104"/>
      <c r="D458" s="267" t="s">
        <v>263</v>
      </c>
      <c r="E458" s="114">
        <v>10</v>
      </c>
      <c r="F458" s="173">
        <v>0.22</v>
      </c>
      <c r="G458" s="174">
        <f>E458*F458</f>
        <v>2.2000000000000002</v>
      </c>
    </row>
    <row r="459" spans="1:7">
      <c r="B459" s="176"/>
      <c r="C459" s="177"/>
      <c r="D459" s="177"/>
      <c r="E459" s="177"/>
      <c r="F459" s="118" t="s">
        <v>273</v>
      </c>
      <c r="G459" s="178">
        <f>SUM(G458:G458)</f>
        <v>2.2000000000000002</v>
      </c>
    </row>
    <row r="460" spans="1:7">
      <c r="B460" s="169" t="s">
        <v>267</v>
      </c>
      <c r="C460" s="104"/>
      <c r="D460" s="267"/>
      <c r="E460" s="114"/>
      <c r="F460" s="118"/>
      <c r="G460" s="170"/>
    </row>
    <row r="461" spans="1:7">
      <c r="B461" s="202" t="s">
        <v>334</v>
      </c>
      <c r="C461" s="104"/>
      <c r="D461" s="267"/>
      <c r="E461" s="114"/>
      <c r="F461" s="118"/>
      <c r="G461" s="170"/>
    </row>
    <row r="462" spans="1:7">
      <c r="B462" s="175" t="s">
        <v>319</v>
      </c>
      <c r="C462" s="104"/>
      <c r="D462" s="267" t="s">
        <v>269</v>
      </c>
      <c r="E462" s="114">
        <v>544.47</v>
      </c>
      <c r="F462" s="173">
        <f>1/D463</f>
        <v>6.2500000000000003E-3</v>
      </c>
      <c r="G462" s="174">
        <f>ROUND(F462*E462,2)</f>
        <v>3.4</v>
      </c>
    </row>
    <row r="463" spans="1:7">
      <c r="B463" s="175"/>
      <c r="C463" s="181" t="s">
        <v>270</v>
      </c>
      <c r="D463" s="182">
        <v>160</v>
      </c>
      <c r="E463" s="114"/>
      <c r="F463" s="173"/>
      <c r="G463" s="174"/>
    </row>
    <row r="464" spans="1:7">
      <c r="B464" s="175" t="s">
        <v>268</v>
      </c>
      <c r="C464" s="104"/>
      <c r="D464" s="267" t="s">
        <v>269</v>
      </c>
      <c r="E464" s="114">
        <v>1459.55</v>
      </c>
      <c r="F464" s="173">
        <f>1/D465</f>
        <v>5.5555555555555558E-3</v>
      </c>
      <c r="G464" s="174">
        <f>ROUND(F464*E464,2)</f>
        <v>8.11</v>
      </c>
    </row>
    <row r="465" spans="2:7">
      <c r="B465" s="175"/>
      <c r="C465" s="181" t="s">
        <v>270</v>
      </c>
      <c r="D465" s="182">
        <v>180</v>
      </c>
      <c r="E465" s="114"/>
      <c r="F465" s="173"/>
      <c r="G465" s="174"/>
    </row>
    <row r="466" spans="2:7">
      <c r="B466" s="175" t="s">
        <v>318</v>
      </c>
      <c r="C466" s="104"/>
      <c r="D466" s="267" t="s">
        <v>269</v>
      </c>
      <c r="E466" s="114">
        <v>384.63</v>
      </c>
      <c r="F466" s="173">
        <f>1/D467</f>
        <v>4.5454545454545452E-3</v>
      </c>
      <c r="G466" s="174">
        <f>ROUND(F466*E466,2)</f>
        <v>1.75</v>
      </c>
    </row>
    <row r="467" spans="2:7">
      <c r="B467" s="175"/>
      <c r="C467" s="181" t="s">
        <v>270</v>
      </c>
      <c r="D467" s="182">
        <v>220</v>
      </c>
      <c r="E467" s="114"/>
      <c r="F467" s="173"/>
      <c r="G467" s="174"/>
    </row>
    <row r="468" spans="2:7">
      <c r="B468" s="175" t="s">
        <v>317</v>
      </c>
      <c r="C468" s="104"/>
      <c r="D468" s="267" t="s">
        <v>269</v>
      </c>
      <c r="E468" s="114">
        <v>404.51</v>
      </c>
      <c r="F468" s="173">
        <f>1/D469</f>
        <v>1.4705882352941176E-3</v>
      </c>
      <c r="G468" s="174">
        <f>ROUND(F468*E468,2)</f>
        <v>0.59</v>
      </c>
    </row>
    <row r="469" spans="2:7" ht="13.5" thickBot="1">
      <c r="B469" s="175"/>
      <c r="C469" s="181" t="s">
        <v>270</v>
      </c>
      <c r="D469" s="182">
        <v>680</v>
      </c>
      <c r="E469" s="114"/>
      <c r="F469" s="173"/>
      <c r="G469" s="174"/>
    </row>
    <row r="470" spans="2:7">
      <c r="B470" s="169"/>
      <c r="C470" s="104"/>
      <c r="D470" s="267"/>
      <c r="E470" s="114"/>
      <c r="F470" s="118" t="s">
        <v>273</v>
      </c>
      <c r="G470" s="178">
        <f>SUM(G462:G468)</f>
        <v>13.85</v>
      </c>
    </row>
    <row r="471" spans="2:7">
      <c r="B471" s="169"/>
      <c r="C471" s="104"/>
      <c r="D471" s="267"/>
      <c r="E471" s="114"/>
      <c r="F471" s="118"/>
      <c r="G471" s="170"/>
    </row>
    <row r="472" spans="2:7">
      <c r="B472" s="202" t="s">
        <v>335</v>
      </c>
      <c r="C472" s="104"/>
      <c r="D472" s="267"/>
      <c r="E472" s="114"/>
      <c r="F472" s="118"/>
      <c r="G472" s="170"/>
    </row>
    <row r="473" spans="2:7">
      <c r="B473" s="175" t="s">
        <v>319</v>
      </c>
      <c r="C473" s="104"/>
      <c r="D473" s="267" t="s">
        <v>269</v>
      </c>
      <c r="E473" s="114">
        <v>544.47</v>
      </c>
      <c r="F473" s="173">
        <f>1/D474</f>
        <v>6.8965517241379309E-3</v>
      </c>
      <c r="G473" s="174">
        <f>ROUND(F473*E473,2)</f>
        <v>3.75</v>
      </c>
    </row>
    <row r="474" spans="2:7">
      <c r="B474" s="175"/>
      <c r="C474" s="181" t="s">
        <v>270</v>
      </c>
      <c r="D474" s="182">
        <v>145</v>
      </c>
      <c r="E474" s="114"/>
      <c r="F474" s="173"/>
      <c r="G474" s="174"/>
    </row>
    <row r="475" spans="2:7">
      <c r="B475" s="175" t="s">
        <v>318</v>
      </c>
      <c r="C475" s="104"/>
      <c r="D475" s="267" t="s">
        <v>269</v>
      </c>
      <c r="E475" s="114">
        <v>384.63</v>
      </c>
      <c r="F475" s="173">
        <f>1/D476</f>
        <v>4.5454545454545452E-3</v>
      </c>
      <c r="G475" s="174">
        <f>ROUND(F475*E475,2)</f>
        <v>1.75</v>
      </c>
    </row>
    <row r="476" spans="2:7">
      <c r="B476" s="175"/>
      <c r="C476" s="181" t="s">
        <v>270</v>
      </c>
      <c r="D476" s="182">
        <v>220</v>
      </c>
      <c r="E476" s="114"/>
      <c r="F476" s="173"/>
      <c r="G476" s="174"/>
    </row>
    <row r="477" spans="2:7">
      <c r="B477" s="175" t="s">
        <v>317</v>
      </c>
      <c r="C477" s="104"/>
      <c r="D477" s="267" t="s">
        <v>269</v>
      </c>
      <c r="E477" s="114">
        <v>404.51</v>
      </c>
      <c r="F477" s="173">
        <f>1/D478</f>
        <v>1.4705882352941176E-3</v>
      </c>
      <c r="G477" s="174">
        <f>ROUND(F477*E477,2)</f>
        <v>0.59</v>
      </c>
    </row>
    <row r="478" spans="2:7" ht="13.5" thickBot="1">
      <c r="B478" s="175"/>
      <c r="C478" s="181" t="s">
        <v>270</v>
      </c>
      <c r="D478" s="182">
        <v>680</v>
      </c>
      <c r="E478" s="114"/>
      <c r="F478" s="173"/>
      <c r="G478" s="174"/>
    </row>
    <row r="479" spans="2:7">
      <c r="B479" s="175"/>
      <c r="C479" s="104"/>
      <c r="D479" s="267"/>
      <c r="E479" s="114"/>
      <c r="F479" s="118" t="s">
        <v>273</v>
      </c>
      <c r="G479" s="178">
        <f>SUM(G473:G477)</f>
        <v>6.09</v>
      </c>
    </row>
    <row r="480" spans="2:7" ht="13.5" thickBot="1">
      <c r="B480" s="175"/>
      <c r="C480" s="104"/>
      <c r="D480" s="267"/>
      <c r="E480" s="114"/>
      <c r="F480" s="173"/>
      <c r="G480" s="174"/>
    </row>
    <row r="481" spans="1:7" ht="14.25" thickTop="1" thickBot="1">
      <c r="B481" s="185"/>
      <c r="C481" s="186"/>
      <c r="D481" s="186"/>
      <c r="E481" s="187" t="s">
        <v>274</v>
      </c>
      <c r="F481" s="188"/>
      <c r="G481" s="189">
        <f>G479+G470+G459</f>
        <v>22.139999999999997</v>
      </c>
    </row>
    <row r="482" spans="1:7" ht="13.5" thickTop="1">
      <c r="B482" s="175"/>
      <c r="C482" s="104"/>
      <c r="D482" s="104"/>
      <c r="E482" s="112" t="s">
        <v>275</v>
      </c>
      <c r="F482" s="113">
        <v>12</v>
      </c>
      <c r="G482" s="190">
        <f>(+G481*F482)/100</f>
        <v>2.6567999999999996</v>
      </c>
    </row>
    <row r="483" spans="1:7" ht="13.5" thickBot="1">
      <c r="B483" s="175"/>
      <c r="C483" s="104"/>
      <c r="D483" s="104"/>
      <c r="E483" s="191"/>
      <c r="F483" s="113"/>
      <c r="G483" s="183"/>
    </row>
    <row r="484" spans="1:7">
      <c r="B484" s="175"/>
      <c r="C484" s="104"/>
      <c r="D484" s="104"/>
      <c r="E484" s="191" t="s">
        <v>276</v>
      </c>
      <c r="F484" s="113"/>
      <c r="G484" s="174">
        <f>G481+G482+G483</f>
        <v>24.796799999999998</v>
      </c>
    </row>
    <row r="485" spans="1:7" ht="13.5" thickBot="1">
      <c r="B485" s="175"/>
      <c r="C485" s="104"/>
      <c r="D485" s="104"/>
      <c r="E485" s="191" t="s">
        <v>277</v>
      </c>
      <c r="F485" s="113">
        <v>1</v>
      </c>
      <c r="G485" s="183">
        <f>(+F485*G484)/100</f>
        <v>0.24796799999999997</v>
      </c>
    </row>
    <row r="486" spans="1:7">
      <c r="B486" s="175"/>
      <c r="C486" s="104"/>
      <c r="D486" s="104"/>
      <c r="E486" s="191" t="s">
        <v>276</v>
      </c>
      <c r="F486" s="113"/>
      <c r="G486" s="174">
        <f>+G484+G485</f>
        <v>25.044767999999998</v>
      </c>
    </row>
    <row r="487" spans="1:7" ht="13.5" thickBot="1">
      <c r="B487" s="175"/>
      <c r="C487" s="104"/>
      <c r="D487" s="104"/>
      <c r="E487" s="191" t="s">
        <v>278</v>
      </c>
      <c r="F487" s="113">
        <v>6.5</v>
      </c>
      <c r="G487" s="183">
        <f>(+F487*G486)/100</f>
        <v>1.6279099199999998</v>
      </c>
    </row>
    <row r="488" spans="1:7">
      <c r="B488" s="175"/>
      <c r="C488" s="104"/>
      <c r="D488" s="104"/>
      <c r="E488" s="191" t="s">
        <v>276</v>
      </c>
      <c r="F488" s="113"/>
      <c r="G488" s="174">
        <f>+G486+G487</f>
        <v>26.672677919999998</v>
      </c>
    </row>
    <row r="489" spans="1:7" ht="13.5" thickBot="1">
      <c r="B489" s="175"/>
      <c r="C489" s="104"/>
      <c r="D489" s="104"/>
      <c r="E489" s="191" t="s">
        <v>279</v>
      </c>
      <c r="F489" s="113">
        <v>0.5</v>
      </c>
      <c r="G489" s="183">
        <f>G488*F489/100</f>
        <v>0.13336338959999999</v>
      </c>
    </row>
    <row r="490" spans="1:7" ht="13.5" thickBot="1">
      <c r="B490" s="175"/>
      <c r="C490" s="104"/>
      <c r="D490" s="104"/>
      <c r="E490" s="118" t="s">
        <v>273</v>
      </c>
      <c r="F490" s="110"/>
      <c r="G490" s="170">
        <f>G488+G489</f>
        <v>26.806041309599998</v>
      </c>
    </row>
    <row r="491" spans="1:7" ht="14.25" thickTop="1" thickBot="1">
      <c r="B491" s="185"/>
      <c r="C491" s="186"/>
      <c r="D491" s="186"/>
      <c r="E491" s="187" t="s">
        <v>6</v>
      </c>
      <c r="F491" s="188"/>
      <c r="G491" s="189">
        <f>+G490</f>
        <v>26.806041309599998</v>
      </c>
    </row>
    <row r="492" spans="1:7" ht="13.5" thickTop="1">
      <c r="A492" s="116"/>
      <c r="B492" s="116"/>
      <c r="C492" s="116"/>
      <c r="D492" s="116"/>
      <c r="E492" s="116"/>
      <c r="F492" s="116"/>
      <c r="G492" s="116"/>
    </row>
    <row r="494" spans="1:7">
      <c r="A494" s="116"/>
      <c r="B494" s="116"/>
      <c r="C494" s="469" t="s">
        <v>678</v>
      </c>
      <c r="D494" s="469"/>
      <c r="E494" s="469"/>
      <c r="F494" s="469"/>
      <c r="G494" s="469"/>
    </row>
    <row r="495" spans="1:7">
      <c r="A495" s="116"/>
      <c r="B495" s="116"/>
      <c r="C495" s="271"/>
      <c r="D495" s="271"/>
      <c r="E495" s="271"/>
      <c r="F495" s="274" t="s">
        <v>10</v>
      </c>
      <c r="G495" s="274" t="s">
        <v>263</v>
      </c>
    </row>
    <row r="496" spans="1:7">
      <c r="A496" s="120"/>
      <c r="B496" s="194" t="s">
        <v>71</v>
      </c>
      <c r="C496" s="469" t="s">
        <v>72</v>
      </c>
      <c r="D496" s="469"/>
      <c r="E496" s="469"/>
      <c r="F496" s="469"/>
      <c r="G496" s="469"/>
    </row>
    <row r="497" spans="1:7">
      <c r="A497" s="120"/>
      <c r="B497" s="275" t="s">
        <v>340</v>
      </c>
      <c r="C497" s="462" t="s">
        <v>74</v>
      </c>
      <c r="D497" s="462"/>
      <c r="E497" s="462"/>
      <c r="F497" s="462"/>
      <c r="G497" s="462"/>
    </row>
    <row r="498" spans="1:7">
      <c r="A498" s="120">
        <v>10</v>
      </c>
      <c r="B498" s="275" t="s">
        <v>341</v>
      </c>
      <c r="C498" s="462" t="s">
        <v>76</v>
      </c>
      <c r="D498" s="462"/>
      <c r="E498" s="462"/>
      <c r="F498" s="462"/>
      <c r="G498" s="462"/>
    </row>
    <row r="499" spans="1:7" ht="13.5" thickBot="1">
      <c r="B499" s="117"/>
    </row>
    <row r="500" spans="1:7" ht="13.5" thickTop="1">
      <c r="B500" s="464" t="s">
        <v>265</v>
      </c>
      <c r="C500" s="465"/>
      <c r="D500" s="464" t="s">
        <v>10</v>
      </c>
      <c r="E500" s="464" t="s">
        <v>266</v>
      </c>
      <c r="F500" s="464" t="s">
        <v>11</v>
      </c>
      <c r="G500" s="464" t="s">
        <v>14</v>
      </c>
    </row>
    <row r="501" spans="1:7" ht="13.5" thickBot="1">
      <c r="B501" s="466"/>
      <c r="C501" s="466"/>
      <c r="D501" s="466"/>
      <c r="E501" s="466"/>
      <c r="F501" s="466"/>
      <c r="G501" s="467"/>
    </row>
    <row r="502" spans="1:7" ht="13.5" thickTop="1">
      <c r="B502" s="169" t="s">
        <v>289</v>
      </c>
      <c r="C502" s="104"/>
      <c r="D502" s="267"/>
      <c r="E502" s="114"/>
      <c r="F502" s="114"/>
      <c r="G502" s="170"/>
    </row>
    <row r="503" spans="1:7" ht="13.5" thickBot="1">
      <c r="B503" s="175" t="s">
        <v>316</v>
      </c>
      <c r="C503" s="104"/>
      <c r="D503" s="267" t="s">
        <v>263</v>
      </c>
      <c r="E503" s="114">
        <v>10</v>
      </c>
      <c r="F503" s="173">
        <v>0.2</v>
      </c>
      <c r="G503" s="174">
        <f>E503*F503</f>
        <v>2</v>
      </c>
    </row>
    <row r="504" spans="1:7">
      <c r="B504" s="175"/>
      <c r="C504" s="104"/>
      <c r="D504" s="267"/>
      <c r="E504" s="114"/>
      <c r="F504" s="118" t="s">
        <v>273</v>
      </c>
      <c r="G504" s="178">
        <f>SUM(G503:G503)</f>
        <v>2</v>
      </c>
    </row>
    <row r="505" spans="1:7">
      <c r="B505" s="169" t="s">
        <v>308</v>
      </c>
      <c r="C505" s="104"/>
      <c r="D505" s="267"/>
      <c r="E505" s="114"/>
      <c r="F505" s="173"/>
      <c r="G505" s="174"/>
    </row>
    <row r="506" spans="1:7">
      <c r="B506" s="175" t="s">
        <v>342</v>
      </c>
      <c r="C506" s="104"/>
      <c r="D506" s="267" t="s">
        <v>269</v>
      </c>
      <c r="E506" s="114">
        <v>1339.17</v>
      </c>
      <c r="F506" s="173">
        <f>1/D507</f>
        <v>2.5000000000000001E-2</v>
      </c>
      <c r="G506" s="174">
        <f>+F506*E506</f>
        <v>33.47925</v>
      </c>
    </row>
    <row r="507" spans="1:7">
      <c r="B507" s="175"/>
      <c r="C507" s="181" t="s">
        <v>270</v>
      </c>
      <c r="D507" s="182">
        <v>40</v>
      </c>
      <c r="E507" s="114"/>
      <c r="F507" s="173"/>
      <c r="G507" s="174"/>
    </row>
    <row r="508" spans="1:7">
      <c r="B508" s="175" t="s">
        <v>317</v>
      </c>
      <c r="C508" s="104"/>
      <c r="D508" s="267" t="s">
        <v>269</v>
      </c>
      <c r="E508" s="114">
        <v>404.51</v>
      </c>
      <c r="F508" s="173">
        <f>1/D509</f>
        <v>1.6666666666666668E-3</v>
      </c>
      <c r="G508" s="174">
        <f>F508*E508</f>
        <v>0.67418333333333336</v>
      </c>
    </row>
    <row r="509" spans="1:7">
      <c r="B509" s="175"/>
      <c r="C509" s="181" t="s">
        <v>270</v>
      </c>
      <c r="D509" s="182">
        <v>600</v>
      </c>
      <c r="E509" s="114"/>
      <c r="F509" s="173"/>
      <c r="G509" s="174"/>
    </row>
    <row r="510" spans="1:7">
      <c r="B510" s="175" t="s">
        <v>343</v>
      </c>
      <c r="C510" s="104"/>
      <c r="D510" s="267" t="s">
        <v>269</v>
      </c>
      <c r="E510" s="114">
        <v>161.87</v>
      </c>
      <c r="F510" s="173">
        <f>1/D511</f>
        <v>2.5000000000000001E-2</v>
      </c>
      <c r="G510" s="174">
        <f>+F510*E510</f>
        <v>4.0467500000000003</v>
      </c>
    </row>
    <row r="511" spans="1:7" ht="13.5" thickBot="1">
      <c r="B511" s="175"/>
      <c r="C511" s="181" t="s">
        <v>270</v>
      </c>
      <c r="D511" s="182">
        <v>40</v>
      </c>
      <c r="E511" s="114"/>
      <c r="F511" s="173"/>
      <c r="G511" s="174"/>
    </row>
    <row r="512" spans="1:7">
      <c r="B512" s="175"/>
      <c r="C512" s="104"/>
      <c r="D512" s="267"/>
      <c r="E512" s="114"/>
      <c r="F512" s="118" t="s">
        <v>273</v>
      </c>
      <c r="G512" s="178">
        <f>SUM(G506:G510)</f>
        <v>38.200183333333335</v>
      </c>
    </row>
    <row r="513" spans="2:7">
      <c r="B513" s="179" t="s">
        <v>301</v>
      </c>
      <c r="C513" s="177"/>
      <c r="D513" s="177"/>
      <c r="E513" s="177"/>
      <c r="F513" s="118"/>
      <c r="G513" s="170"/>
    </row>
    <row r="514" spans="2:7">
      <c r="B514" s="175" t="s">
        <v>304</v>
      </c>
      <c r="C514" s="104"/>
      <c r="D514" s="267" t="s">
        <v>303</v>
      </c>
      <c r="E514" s="114">
        <v>355.01</v>
      </c>
      <c r="F514" s="173">
        <f>1/D515</f>
        <v>1.2500000000000001E-2</v>
      </c>
      <c r="G514" s="174">
        <f>E514*F514</f>
        <v>4.4376249999999997</v>
      </c>
    </row>
    <row r="515" spans="2:7" ht="13.5" thickBot="1">
      <c r="B515" s="175"/>
      <c r="C515" s="181" t="s">
        <v>270</v>
      </c>
      <c r="D515" s="182">
        <v>80</v>
      </c>
      <c r="E515" s="114"/>
      <c r="F515" s="173"/>
      <c r="G515" s="174"/>
    </row>
    <row r="516" spans="2:7">
      <c r="B516" s="175"/>
      <c r="C516" s="104"/>
      <c r="D516" s="267"/>
      <c r="E516" s="114"/>
      <c r="F516" s="118" t="s">
        <v>273</v>
      </c>
      <c r="G516" s="178">
        <f>SUM(G514:G514)</f>
        <v>4.4376249999999997</v>
      </c>
    </row>
    <row r="517" spans="2:7">
      <c r="B517" s="175"/>
      <c r="C517" s="104"/>
      <c r="D517" s="267"/>
      <c r="E517" s="114"/>
      <c r="F517" s="118"/>
      <c r="G517" s="170"/>
    </row>
    <row r="518" spans="2:7" ht="13.5" thickBot="1">
      <c r="B518" s="175" t="s">
        <v>305</v>
      </c>
      <c r="C518" s="104"/>
      <c r="D518" s="267" t="s">
        <v>344</v>
      </c>
      <c r="E518" s="114">
        <f>+G516</f>
        <v>4.4376249999999997</v>
      </c>
      <c r="F518" s="173">
        <v>0.03</v>
      </c>
      <c r="G518" s="174">
        <f>E518*F518</f>
        <v>0.13312874999999999</v>
      </c>
    </row>
    <row r="519" spans="2:7">
      <c r="B519" s="175"/>
      <c r="C519" s="104"/>
      <c r="D519" s="267"/>
      <c r="E519" s="114"/>
      <c r="F519" s="118" t="s">
        <v>273</v>
      </c>
      <c r="G519" s="178">
        <f>SUM(G518:G518)</f>
        <v>0.13312874999999999</v>
      </c>
    </row>
    <row r="520" spans="2:7" ht="13.5" thickBot="1">
      <c r="B520" s="169"/>
      <c r="C520" s="104"/>
      <c r="D520" s="267"/>
      <c r="E520" s="114"/>
      <c r="F520" s="118"/>
      <c r="G520" s="170"/>
    </row>
    <row r="521" spans="2:7" ht="14.25" thickTop="1" thickBot="1">
      <c r="B521" s="185"/>
      <c r="C521" s="186"/>
      <c r="D521" s="186"/>
      <c r="E521" s="187" t="s">
        <v>274</v>
      </c>
      <c r="F521" s="188"/>
      <c r="G521" s="189">
        <f>+G516+G512+G504+G519</f>
        <v>44.77093708333333</v>
      </c>
    </row>
    <row r="522" spans="2:7" ht="13.5" thickTop="1">
      <c r="B522" s="175"/>
      <c r="C522" s="104"/>
      <c r="D522" s="104"/>
      <c r="E522" s="112" t="s">
        <v>275</v>
      </c>
      <c r="F522" s="113">
        <v>10</v>
      </c>
      <c r="G522" s="190">
        <f>(+G521*F522)/100</f>
        <v>4.4770937083333333</v>
      </c>
    </row>
    <row r="523" spans="2:7" ht="13.5" thickBot="1">
      <c r="B523" s="175"/>
      <c r="C523" s="104"/>
      <c r="D523" s="104"/>
      <c r="E523" s="191"/>
      <c r="F523" s="113"/>
      <c r="G523" s="183"/>
    </row>
    <row r="524" spans="2:7">
      <c r="B524" s="175"/>
      <c r="C524" s="104"/>
      <c r="D524" s="104"/>
      <c r="E524" s="191" t="s">
        <v>276</v>
      </c>
      <c r="F524" s="113"/>
      <c r="G524" s="174">
        <f>G521+G522+G523</f>
        <v>49.248030791666665</v>
      </c>
    </row>
    <row r="525" spans="2:7" ht="13.5" thickBot="1">
      <c r="B525" s="175"/>
      <c r="C525" s="104"/>
      <c r="D525" s="104"/>
      <c r="E525" s="191" t="s">
        <v>277</v>
      </c>
      <c r="F525" s="113">
        <v>0.7</v>
      </c>
      <c r="G525" s="183">
        <f>(+F525*G524)/100</f>
        <v>0.34473621554166661</v>
      </c>
    </row>
    <row r="526" spans="2:7">
      <c r="B526" s="175"/>
      <c r="C526" s="104"/>
      <c r="D526" s="104"/>
      <c r="E526" s="191" t="s">
        <v>276</v>
      </c>
      <c r="F526" s="113"/>
      <c r="G526" s="174">
        <f>+G524+G525</f>
        <v>49.59276700720833</v>
      </c>
    </row>
    <row r="527" spans="2:7" ht="13.5" thickBot="1">
      <c r="B527" s="175"/>
      <c r="C527" s="104"/>
      <c r="D527" s="104"/>
      <c r="E527" s="191" t="s">
        <v>278</v>
      </c>
      <c r="F527" s="113">
        <v>3.8</v>
      </c>
      <c r="G527" s="183">
        <f>(+F527*G526)/100</f>
        <v>1.8845251462739165</v>
      </c>
    </row>
    <row r="528" spans="2:7">
      <c r="B528" s="175"/>
      <c r="C528" s="104"/>
      <c r="D528" s="104"/>
      <c r="E528" s="191" t="s">
        <v>276</v>
      </c>
      <c r="F528" s="113"/>
      <c r="G528" s="174">
        <f>+G526+G527</f>
        <v>51.477292153482246</v>
      </c>
    </row>
    <row r="529" spans="1:7" ht="13.5" thickBot="1">
      <c r="B529" s="175"/>
      <c r="C529" s="104"/>
      <c r="D529" s="104"/>
      <c r="E529" s="191" t="s">
        <v>279</v>
      </c>
      <c r="F529" s="113">
        <v>0.5</v>
      </c>
      <c r="G529" s="183">
        <f>G528*F529/100</f>
        <v>0.25738646076741123</v>
      </c>
    </row>
    <row r="530" spans="1:7" ht="13.5" thickBot="1">
      <c r="B530" s="175"/>
      <c r="C530" s="104"/>
      <c r="D530" s="104"/>
      <c r="E530" s="118" t="s">
        <v>273</v>
      </c>
      <c r="F530" s="110"/>
      <c r="G530" s="170">
        <f>G528+G529</f>
        <v>51.73467861424966</v>
      </c>
    </row>
    <row r="531" spans="1:7" ht="14.25" thickTop="1" thickBot="1">
      <c r="B531" s="185"/>
      <c r="C531" s="186"/>
      <c r="D531" s="186"/>
      <c r="E531" s="187" t="s">
        <v>6</v>
      </c>
      <c r="F531" s="188"/>
      <c r="G531" s="189">
        <f>+G530</f>
        <v>51.73467861424966</v>
      </c>
    </row>
    <row r="532" spans="1:7" ht="13.5" thickTop="1"/>
    <row r="534" spans="1:7">
      <c r="A534" s="120"/>
      <c r="B534" s="275"/>
      <c r="C534" s="469" t="s">
        <v>680</v>
      </c>
      <c r="D534" s="469"/>
      <c r="E534" s="469"/>
      <c r="F534" s="469"/>
      <c r="G534" s="469"/>
    </row>
    <row r="535" spans="1:7">
      <c r="A535" s="120"/>
      <c r="B535" s="275" t="s">
        <v>77</v>
      </c>
      <c r="C535" s="271" t="s">
        <v>78</v>
      </c>
      <c r="D535" s="271"/>
      <c r="E535" s="271"/>
      <c r="F535" s="274" t="s">
        <v>10</v>
      </c>
      <c r="G535" s="274" t="s">
        <v>263</v>
      </c>
    </row>
    <row r="536" spans="1:7">
      <c r="A536" s="120"/>
      <c r="B536" s="275" t="s">
        <v>81</v>
      </c>
      <c r="C536" s="477" t="s">
        <v>82</v>
      </c>
      <c r="D536" s="477"/>
      <c r="E536" s="477"/>
      <c r="F536" s="477"/>
      <c r="G536" s="477"/>
    </row>
    <row r="537" spans="1:7">
      <c r="A537" s="120"/>
      <c r="B537" s="275"/>
      <c r="C537" s="477"/>
      <c r="D537" s="477"/>
      <c r="E537" s="477"/>
      <c r="F537" s="477"/>
      <c r="G537" s="477"/>
    </row>
    <row r="538" spans="1:7">
      <c r="A538" s="120"/>
      <c r="B538" s="275" t="s">
        <v>345</v>
      </c>
      <c r="C538" s="168" t="s">
        <v>346</v>
      </c>
      <c r="D538" s="268"/>
      <c r="E538" s="268"/>
      <c r="F538" s="268"/>
      <c r="G538" s="268"/>
    </row>
    <row r="539" spans="1:7">
      <c r="A539" s="120">
        <v>11</v>
      </c>
      <c r="B539" s="275" t="s">
        <v>347</v>
      </c>
      <c r="C539" s="168" t="s">
        <v>348</v>
      </c>
      <c r="D539" s="268"/>
      <c r="E539" s="268"/>
      <c r="F539" s="268"/>
      <c r="G539" s="268"/>
    </row>
    <row r="540" spans="1:7" ht="13.5" thickBot="1">
      <c r="B540" s="117"/>
    </row>
    <row r="541" spans="1:7" ht="13.5" thickTop="1">
      <c r="B541" s="464" t="s">
        <v>265</v>
      </c>
      <c r="C541" s="465"/>
      <c r="D541" s="464" t="s">
        <v>10</v>
      </c>
      <c r="E541" s="464" t="s">
        <v>266</v>
      </c>
      <c r="F541" s="464" t="s">
        <v>11</v>
      </c>
      <c r="G541" s="464" t="s">
        <v>14</v>
      </c>
    </row>
    <row r="542" spans="1:7" ht="13.5" thickBot="1">
      <c r="B542" s="466"/>
      <c r="C542" s="466"/>
      <c r="D542" s="466"/>
      <c r="E542" s="466"/>
      <c r="F542" s="466"/>
      <c r="G542" s="467"/>
    </row>
    <row r="543" spans="1:7" ht="13.5" thickTop="1">
      <c r="B543" s="169" t="s">
        <v>289</v>
      </c>
      <c r="C543" s="104"/>
      <c r="D543" s="267"/>
      <c r="E543" s="114"/>
      <c r="F543" s="114"/>
      <c r="G543" s="170"/>
    </row>
    <row r="544" spans="1:7">
      <c r="B544" s="175" t="s">
        <v>316</v>
      </c>
      <c r="C544" s="104"/>
      <c r="D544" s="267" t="s">
        <v>263</v>
      </c>
      <c r="E544" s="114">
        <v>10</v>
      </c>
      <c r="F544" s="173">
        <v>0.2</v>
      </c>
      <c r="G544" s="174">
        <f>E544*F544</f>
        <v>2</v>
      </c>
    </row>
    <row r="545" spans="2:7">
      <c r="B545" s="175" t="s">
        <v>325</v>
      </c>
      <c r="C545" s="104"/>
      <c r="D545" s="267" t="s">
        <v>263</v>
      </c>
      <c r="E545" s="114">
        <v>3</v>
      </c>
      <c r="F545" s="173">
        <v>1.2</v>
      </c>
      <c r="G545" s="174">
        <f>E545*F545</f>
        <v>3.5999999999999996</v>
      </c>
    </row>
    <row r="546" spans="2:7" ht="13.5" thickBot="1">
      <c r="B546" s="175" t="s">
        <v>326</v>
      </c>
      <c r="C546" s="104"/>
      <c r="D546" s="267" t="s">
        <v>263</v>
      </c>
      <c r="E546" s="114">
        <v>7.69</v>
      </c>
      <c r="F546" s="173">
        <v>1</v>
      </c>
      <c r="G546" s="183">
        <f>+F546*E546</f>
        <v>7.69</v>
      </c>
    </row>
    <row r="547" spans="2:7">
      <c r="B547" s="176"/>
      <c r="C547" s="177"/>
      <c r="D547" s="177"/>
      <c r="E547" s="177"/>
      <c r="F547" s="118" t="s">
        <v>273</v>
      </c>
      <c r="G547" s="178">
        <f>SUM(G544:G546)</f>
        <v>13.29</v>
      </c>
    </row>
    <row r="548" spans="2:7">
      <c r="B548" s="175"/>
      <c r="C548" s="104"/>
      <c r="D548" s="267"/>
      <c r="E548" s="114"/>
      <c r="F548" s="173"/>
      <c r="G548" s="174"/>
    </row>
    <row r="549" spans="2:7">
      <c r="B549" s="169" t="s">
        <v>267</v>
      </c>
      <c r="C549" s="104"/>
      <c r="D549" s="267"/>
      <c r="E549" s="114"/>
      <c r="F549" s="118"/>
      <c r="G549" s="170"/>
    </row>
    <row r="550" spans="2:7">
      <c r="B550" s="175" t="s">
        <v>317</v>
      </c>
      <c r="C550" s="104"/>
      <c r="D550" s="267" t="s">
        <v>269</v>
      </c>
      <c r="E550" s="114">
        <v>404.51</v>
      </c>
      <c r="F550" s="173">
        <f>1/D551</f>
        <v>1.6666666666666668E-3</v>
      </c>
      <c r="G550" s="174">
        <f>ROUND(F550*E550,2)</f>
        <v>0.67</v>
      </c>
    </row>
    <row r="551" spans="2:7">
      <c r="B551" s="175"/>
      <c r="C551" s="181" t="s">
        <v>270</v>
      </c>
      <c r="D551" s="182">
        <v>600</v>
      </c>
      <c r="E551" s="114"/>
      <c r="F551" s="173"/>
      <c r="G551" s="174"/>
    </row>
    <row r="552" spans="2:7">
      <c r="B552" s="175" t="s">
        <v>272</v>
      </c>
      <c r="C552" s="104"/>
      <c r="D552" s="267" t="s">
        <v>269</v>
      </c>
      <c r="E552" s="114">
        <v>799.65</v>
      </c>
      <c r="F552" s="173">
        <f>1/D553</f>
        <v>0.01</v>
      </c>
      <c r="G552" s="174">
        <f>ROUND(F552*E552,2)</f>
        <v>8</v>
      </c>
    </row>
    <row r="553" spans="2:7">
      <c r="B553" s="175"/>
      <c r="C553" s="181" t="s">
        <v>270</v>
      </c>
      <c r="D553" s="182">
        <v>100</v>
      </c>
      <c r="E553" s="114"/>
      <c r="F553" s="173"/>
      <c r="G553" s="174"/>
    </row>
    <row r="554" spans="2:7">
      <c r="B554" s="175" t="s">
        <v>349</v>
      </c>
      <c r="C554" s="104"/>
      <c r="D554" s="267" t="s">
        <v>269</v>
      </c>
      <c r="E554" s="114">
        <v>274.64999999999998</v>
      </c>
      <c r="F554" s="173">
        <f>1/D555</f>
        <v>3.3333333333333333E-2</v>
      </c>
      <c r="G554" s="174">
        <f>E554*F554</f>
        <v>9.1549999999999994</v>
      </c>
    </row>
    <row r="555" spans="2:7">
      <c r="B555" s="175"/>
      <c r="C555" s="181" t="s">
        <v>270</v>
      </c>
      <c r="D555" s="182">
        <v>30</v>
      </c>
      <c r="E555" s="114"/>
      <c r="F555" s="173"/>
      <c r="G555" s="174"/>
    </row>
    <row r="556" spans="2:7">
      <c r="B556" s="175" t="s">
        <v>343</v>
      </c>
      <c r="C556" s="104"/>
      <c r="D556" s="267" t="s">
        <v>269</v>
      </c>
      <c r="E556" s="114">
        <v>161.87</v>
      </c>
      <c r="F556" s="173">
        <f>1/D557</f>
        <v>6.6666666666666666E-2</v>
      </c>
      <c r="G556" s="174">
        <f>+F556*E556</f>
        <v>10.791333333333334</v>
      </c>
    </row>
    <row r="557" spans="2:7">
      <c r="B557" s="175"/>
      <c r="C557" s="181" t="s">
        <v>270</v>
      </c>
      <c r="D557" s="182">
        <v>15</v>
      </c>
      <c r="E557" s="114"/>
      <c r="F557" s="173"/>
      <c r="G557" s="174"/>
    </row>
    <row r="558" spans="2:7">
      <c r="B558" s="175" t="s">
        <v>350</v>
      </c>
      <c r="C558" s="104"/>
      <c r="D558" s="267" t="s">
        <v>269</v>
      </c>
      <c r="E558" s="114">
        <v>633.67999999999995</v>
      </c>
      <c r="F558" s="173">
        <f>1/D559</f>
        <v>1.3333333333333334E-2</v>
      </c>
      <c r="G558" s="174">
        <f>+F558*E558</f>
        <v>8.4490666666666669</v>
      </c>
    </row>
    <row r="559" spans="2:7" ht="13.5" thickBot="1">
      <c r="B559" s="175"/>
      <c r="C559" s="181" t="s">
        <v>270</v>
      </c>
      <c r="D559" s="182">
        <v>75</v>
      </c>
      <c r="E559" s="114"/>
      <c r="F559" s="173"/>
      <c r="G559" s="174"/>
    </row>
    <row r="560" spans="2:7">
      <c r="B560" s="175"/>
      <c r="C560" s="104"/>
      <c r="D560" s="267"/>
      <c r="E560" s="114"/>
      <c r="F560" s="118" t="s">
        <v>273</v>
      </c>
      <c r="G560" s="178">
        <f>SUM(G550:G558)</f>
        <v>37.065399999999997</v>
      </c>
    </row>
    <row r="561" spans="2:7">
      <c r="B561" s="179" t="s">
        <v>301</v>
      </c>
      <c r="C561" s="177"/>
      <c r="D561" s="177"/>
      <c r="E561" s="177"/>
      <c r="F561" s="118"/>
      <c r="G561" s="170"/>
    </row>
    <row r="562" spans="2:7">
      <c r="B562" s="175" t="s">
        <v>304</v>
      </c>
      <c r="C562" s="104"/>
      <c r="D562" s="267" t="s">
        <v>303</v>
      </c>
      <c r="E562" s="114">
        <v>355.01</v>
      </c>
      <c r="F562" s="173">
        <f>1/D563</f>
        <v>6.6666666666666666E-2</v>
      </c>
      <c r="G562" s="174">
        <f>E562*F562</f>
        <v>23.667333333333332</v>
      </c>
    </row>
    <row r="563" spans="2:7" ht="13.5" thickBot="1">
      <c r="B563" s="175"/>
      <c r="C563" s="181" t="s">
        <v>270</v>
      </c>
      <c r="D563" s="182">
        <v>15</v>
      </c>
      <c r="E563" s="114"/>
      <c r="F563" s="173"/>
      <c r="G563" s="174"/>
    </row>
    <row r="564" spans="2:7">
      <c r="B564" s="175"/>
      <c r="C564" s="104"/>
      <c r="D564" s="267"/>
      <c r="E564" s="114"/>
      <c r="F564" s="118" t="s">
        <v>273</v>
      </c>
      <c r="G564" s="178">
        <f>SUM(G562:G562)</f>
        <v>23.667333333333332</v>
      </c>
    </row>
    <row r="565" spans="2:7">
      <c r="B565" s="175"/>
      <c r="C565" s="104"/>
      <c r="D565" s="267"/>
      <c r="E565" s="114"/>
      <c r="F565" s="118"/>
      <c r="G565" s="170"/>
    </row>
    <row r="566" spans="2:7" ht="13.5" thickBot="1">
      <c r="B566" s="175" t="s">
        <v>305</v>
      </c>
      <c r="C566" s="104"/>
      <c r="D566" s="267" t="s">
        <v>344</v>
      </c>
      <c r="E566" s="114">
        <f>+G564</f>
        <v>23.667333333333332</v>
      </c>
      <c r="F566" s="173">
        <v>0.03</v>
      </c>
      <c r="G566" s="174">
        <f>E566*F566</f>
        <v>0.71001999999999987</v>
      </c>
    </row>
    <row r="567" spans="2:7">
      <c r="B567" s="175"/>
      <c r="C567" s="104"/>
      <c r="D567" s="267"/>
      <c r="E567" s="114"/>
      <c r="F567" s="118" t="s">
        <v>273</v>
      </c>
      <c r="G567" s="178">
        <f>SUM(G566:G566)</f>
        <v>0.71001999999999987</v>
      </c>
    </row>
    <row r="568" spans="2:7" ht="13.5" thickBot="1">
      <c r="B568" s="175"/>
      <c r="C568" s="104"/>
      <c r="D568" s="267"/>
      <c r="E568" s="114"/>
      <c r="F568" s="173"/>
      <c r="G568" s="174"/>
    </row>
    <row r="569" spans="2:7" ht="14.25" thickTop="1" thickBot="1">
      <c r="B569" s="185"/>
      <c r="C569" s="186"/>
      <c r="D569" s="186"/>
      <c r="E569" s="187" t="s">
        <v>274</v>
      </c>
      <c r="F569" s="188"/>
      <c r="G569" s="189">
        <f>G567+G564+G560+G547</f>
        <v>74.732753333333335</v>
      </c>
    </row>
    <row r="570" spans="2:7" ht="13.5" thickTop="1">
      <c r="B570" s="175"/>
      <c r="C570" s="104"/>
      <c r="D570" s="104"/>
      <c r="E570" s="112" t="s">
        <v>275</v>
      </c>
      <c r="F570" s="113">
        <v>10</v>
      </c>
      <c r="G570" s="190">
        <f>(+G569*F570)/100</f>
        <v>7.4732753333333335</v>
      </c>
    </row>
    <row r="571" spans="2:7" ht="13.5" thickBot="1">
      <c r="B571" s="175"/>
      <c r="C571" s="104"/>
      <c r="D571" s="104"/>
      <c r="E571" s="191"/>
      <c r="F571" s="113"/>
      <c r="G571" s="183"/>
    </row>
    <row r="572" spans="2:7">
      <c r="B572" s="175"/>
      <c r="C572" s="104"/>
      <c r="D572" s="104"/>
      <c r="E572" s="191" t="s">
        <v>276</v>
      </c>
      <c r="F572" s="113"/>
      <c r="G572" s="174">
        <f>G569+G570+G571</f>
        <v>82.206028666666668</v>
      </c>
    </row>
    <row r="573" spans="2:7" ht="13.5" thickBot="1">
      <c r="B573" s="175"/>
      <c r="C573" s="104"/>
      <c r="D573" s="104"/>
      <c r="E573" s="191" t="s">
        <v>277</v>
      </c>
      <c r="F573" s="113">
        <v>0.7</v>
      </c>
      <c r="G573" s="183">
        <f>(+F573*G572)/100</f>
        <v>0.57544220066666663</v>
      </c>
    </row>
    <row r="574" spans="2:7">
      <c r="B574" s="175"/>
      <c r="C574" s="104"/>
      <c r="D574" s="104"/>
      <c r="E574" s="191" t="s">
        <v>276</v>
      </c>
      <c r="F574" s="113"/>
      <c r="G574" s="174">
        <f>+G572+G573</f>
        <v>82.78147086733334</v>
      </c>
    </row>
    <row r="575" spans="2:7" ht="13.5" thickBot="1">
      <c r="B575" s="175"/>
      <c r="C575" s="104"/>
      <c r="D575" s="104"/>
      <c r="E575" s="191" t="s">
        <v>278</v>
      </c>
      <c r="F575" s="113">
        <v>3.8</v>
      </c>
      <c r="G575" s="183">
        <f>(+F575*G574)/100</f>
        <v>3.1456958929586665</v>
      </c>
    </row>
    <row r="576" spans="2:7">
      <c r="B576" s="175"/>
      <c r="C576" s="104"/>
      <c r="D576" s="104"/>
      <c r="E576" s="191" t="s">
        <v>276</v>
      </c>
      <c r="F576" s="113"/>
      <c r="G576" s="174">
        <f>+G574+G575</f>
        <v>85.92716676029201</v>
      </c>
    </row>
    <row r="577" spans="1:7" ht="13.5" thickBot="1">
      <c r="B577" s="175"/>
      <c r="C577" s="104"/>
      <c r="D577" s="104"/>
      <c r="E577" s="191" t="s">
        <v>279</v>
      </c>
      <c r="F577" s="113">
        <v>0.5</v>
      </c>
      <c r="G577" s="183">
        <f>G576*F577/100</f>
        <v>0.42963583380146003</v>
      </c>
    </row>
    <row r="578" spans="1:7" ht="13.5" thickBot="1">
      <c r="B578" s="175"/>
      <c r="C578" s="104"/>
      <c r="D578" s="104"/>
      <c r="E578" s="118" t="s">
        <v>273</v>
      </c>
      <c r="F578" s="110"/>
      <c r="G578" s="170">
        <f>G576+G577</f>
        <v>86.356802594093466</v>
      </c>
    </row>
    <row r="579" spans="1:7" ht="14.25" thickTop="1" thickBot="1">
      <c r="B579" s="185"/>
      <c r="C579" s="186"/>
      <c r="D579" s="186"/>
      <c r="E579" s="187" t="s">
        <v>6</v>
      </c>
      <c r="F579" s="188"/>
      <c r="G579" s="189">
        <f>+G578</f>
        <v>86.356802594093466</v>
      </c>
    </row>
    <row r="580" spans="1:7" ht="13.5" thickTop="1"/>
    <row r="582" spans="1:7">
      <c r="A582" s="120"/>
      <c r="B582" s="275"/>
      <c r="C582" s="479" t="s">
        <v>84</v>
      </c>
      <c r="D582" s="479"/>
      <c r="E582" s="479"/>
      <c r="F582" s="479"/>
      <c r="G582" s="479"/>
    </row>
    <row r="583" spans="1:7">
      <c r="A583" s="120"/>
      <c r="B583" s="275"/>
      <c r="C583" s="274"/>
      <c r="D583" s="274"/>
      <c r="E583" s="274"/>
      <c r="F583" s="274" t="s">
        <v>10</v>
      </c>
      <c r="G583" s="274" t="s">
        <v>263</v>
      </c>
    </row>
    <row r="584" spans="1:7">
      <c r="A584" s="120"/>
      <c r="B584" s="275" t="s">
        <v>42</v>
      </c>
      <c r="C584" s="479" t="s">
        <v>85</v>
      </c>
      <c r="D584" s="479"/>
      <c r="E584" s="479"/>
      <c r="F584" s="479"/>
      <c r="G584" s="479"/>
    </row>
    <row r="585" spans="1:7">
      <c r="A585" s="120"/>
      <c r="B585" s="275" t="s">
        <v>245</v>
      </c>
      <c r="C585" s="462" t="s">
        <v>86</v>
      </c>
      <c r="D585" s="462"/>
      <c r="E585" s="462"/>
      <c r="F585" s="462"/>
      <c r="G585" s="462"/>
    </row>
    <row r="586" spans="1:7">
      <c r="A586" s="120"/>
      <c r="B586" s="275" t="s">
        <v>246</v>
      </c>
      <c r="C586" s="479" t="s">
        <v>87</v>
      </c>
      <c r="D586" s="479"/>
      <c r="E586" s="479"/>
      <c r="F586" s="479"/>
      <c r="G586" s="479"/>
    </row>
    <row r="587" spans="1:7">
      <c r="A587" s="120">
        <v>12</v>
      </c>
      <c r="B587" s="275" t="s">
        <v>351</v>
      </c>
      <c r="C587" s="463" t="s">
        <v>89</v>
      </c>
      <c r="D587" s="463"/>
      <c r="E587" s="463"/>
      <c r="F587" s="463"/>
      <c r="G587" s="463"/>
    </row>
    <row r="588" spans="1:7" ht="13.5" thickBot="1">
      <c r="B588" s="117"/>
    </row>
    <row r="589" spans="1:7" ht="13.5" thickTop="1">
      <c r="B589" s="464" t="s">
        <v>265</v>
      </c>
      <c r="C589" s="465"/>
      <c r="D589" s="464" t="s">
        <v>10</v>
      </c>
      <c r="E589" s="464" t="s">
        <v>266</v>
      </c>
      <c r="F589" s="464" t="s">
        <v>11</v>
      </c>
      <c r="G589" s="464" t="s">
        <v>14</v>
      </c>
    </row>
    <row r="590" spans="1:7" ht="13.5" thickBot="1">
      <c r="B590" s="466"/>
      <c r="C590" s="466"/>
      <c r="D590" s="466"/>
      <c r="E590" s="466"/>
      <c r="F590" s="466"/>
      <c r="G590" s="467"/>
    </row>
    <row r="591" spans="1:7" ht="13.5" thickTop="1">
      <c r="B591" s="169" t="s">
        <v>289</v>
      </c>
      <c r="C591" s="104"/>
      <c r="D591" s="267"/>
      <c r="E591" s="114"/>
      <c r="F591" s="114"/>
      <c r="G591" s="170"/>
    </row>
    <row r="592" spans="1:7" ht="13.5" thickBot="1">
      <c r="B592" s="175" t="s">
        <v>352</v>
      </c>
      <c r="C592" s="104"/>
      <c r="D592" s="267" t="s">
        <v>353</v>
      </c>
      <c r="E592" s="114">
        <v>18</v>
      </c>
      <c r="F592" s="173">
        <v>1.2</v>
      </c>
      <c r="G592" s="183">
        <f>E592*F592</f>
        <v>21.599999999999998</v>
      </c>
    </row>
    <row r="593" spans="2:7">
      <c r="B593" s="176"/>
      <c r="C593" s="177"/>
      <c r="D593" s="177"/>
      <c r="E593" s="177"/>
      <c r="F593" s="118" t="s">
        <v>273</v>
      </c>
      <c r="G593" s="170">
        <f>SUM(G592)</f>
        <v>21.599999999999998</v>
      </c>
    </row>
    <row r="594" spans="2:7">
      <c r="B594" s="176"/>
      <c r="C594" s="177"/>
      <c r="D594" s="177"/>
      <c r="E594" s="177"/>
      <c r="F594" s="118"/>
      <c r="G594" s="170"/>
    </row>
    <row r="595" spans="2:7">
      <c r="B595" s="179" t="s">
        <v>301</v>
      </c>
      <c r="C595" s="177"/>
      <c r="D595" s="177"/>
      <c r="E595" s="177"/>
      <c r="F595" s="118"/>
      <c r="G595" s="170"/>
    </row>
    <row r="596" spans="2:7">
      <c r="B596" s="175" t="s">
        <v>304</v>
      </c>
      <c r="C596" s="104"/>
      <c r="D596" s="267" t="s">
        <v>303</v>
      </c>
      <c r="E596" s="114">
        <v>355.01</v>
      </c>
      <c r="F596" s="173">
        <f>1/D597</f>
        <v>1</v>
      </c>
      <c r="G596" s="174">
        <f>E596*F596</f>
        <v>355.01</v>
      </c>
    </row>
    <row r="597" spans="2:7">
      <c r="B597" s="175"/>
      <c r="C597" s="181" t="s">
        <v>270</v>
      </c>
      <c r="D597" s="182">
        <v>1</v>
      </c>
      <c r="E597" s="114"/>
      <c r="F597" s="173"/>
      <c r="G597" s="174"/>
    </row>
    <row r="598" spans="2:7">
      <c r="B598" s="175" t="s">
        <v>354</v>
      </c>
      <c r="C598" s="104"/>
      <c r="D598" s="267" t="s">
        <v>303</v>
      </c>
      <c r="E598" s="114">
        <v>700.9</v>
      </c>
      <c r="F598" s="173">
        <f>1/D599</f>
        <v>0.14285714285714285</v>
      </c>
      <c r="G598" s="174">
        <f>E598*F598</f>
        <v>100.12857142857142</v>
      </c>
    </row>
    <row r="599" spans="2:7" ht="13.5" thickBot="1">
      <c r="B599" s="175"/>
      <c r="C599" s="181" t="s">
        <v>270</v>
      </c>
      <c r="D599" s="182">
        <v>7</v>
      </c>
      <c r="E599" s="114"/>
      <c r="F599" s="173"/>
      <c r="G599" s="183"/>
    </row>
    <row r="600" spans="2:7">
      <c r="B600" s="175"/>
      <c r="C600" s="104"/>
      <c r="D600" s="267"/>
      <c r="E600" s="114"/>
      <c r="F600" s="118" t="s">
        <v>273</v>
      </c>
      <c r="G600" s="170">
        <f>SUM(G596:G598)</f>
        <v>455.13857142857142</v>
      </c>
    </row>
    <row r="601" spans="2:7">
      <c r="B601" s="175"/>
      <c r="C601" s="104"/>
      <c r="D601" s="267"/>
      <c r="E601" s="114"/>
      <c r="F601" s="118"/>
      <c r="G601" s="170"/>
    </row>
    <row r="602" spans="2:7">
      <c r="B602" s="169" t="s">
        <v>305</v>
      </c>
      <c r="C602" s="104"/>
      <c r="D602" s="267"/>
      <c r="E602" s="114"/>
      <c r="F602" s="118"/>
      <c r="G602" s="170"/>
    </row>
    <row r="603" spans="2:7" ht="13.5" thickBot="1">
      <c r="B603" s="175" t="s">
        <v>306</v>
      </c>
      <c r="C603" s="104"/>
      <c r="D603" s="267" t="s">
        <v>344</v>
      </c>
      <c r="E603" s="114">
        <f>+G600</f>
        <v>455.13857142857142</v>
      </c>
      <c r="F603" s="173">
        <v>0.03</v>
      </c>
      <c r="G603" s="183">
        <f>E603*F603</f>
        <v>13.654157142857143</v>
      </c>
    </row>
    <row r="604" spans="2:7">
      <c r="B604" s="175"/>
      <c r="C604" s="104"/>
      <c r="D604" s="267"/>
      <c r="E604" s="114"/>
      <c r="F604" s="118" t="s">
        <v>273</v>
      </c>
      <c r="G604" s="170">
        <f>SUM(G601:G603)</f>
        <v>13.654157142857143</v>
      </c>
    </row>
    <row r="605" spans="2:7">
      <c r="B605" s="175"/>
      <c r="C605" s="104"/>
      <c r="D605" s="267"/>
      <c r="E605" s="114"/>
      <c r="F605" s="118"/>
      <c r="G605" s="170"/>
    </row>
    <row r="606" spans="2:7">
      <c r="B606" s="169" t="s">
        <v>308</v>
      </c>
      <c r="C606" s="104"/>
      <c r="D606" s="267"/>
      <c r="E606" s="114"/>
      <c r="F606" s="118"/>
      <c r="G606" s="170"/>
    </row>
    <row r="607" spans="2:7">
      <c r="B607" s="175" t="s">
        <v>355</v>
      </c>
      <c r="C607" s="104"/>
      <c r="D607" s="267" t="s">
        <v>269</v>
      </c>
      <c r="E607" s="114">
        <v>74.83</v>
      </c>
      <c r="F607" s="173">
        <f>1/D608</f>
        <v>0.14285714285714285</v>
      </c>
      <c r="G607" s="174">
        <f>E607*F607</f>
        <v>10.69</v>
      </c>
    </row>
    <row r="608" spans="2:7" ht="13.5" thickBot="1">
      <c r="B608" s="175"/>
      <c r="C608" s="181" t="s">
        <v>270</v>
      </c>
      <c r="D608" s="182">
        <v>7</v>
      </c>
      <c r="E608" s="114"/>
      <c r="F608" s="173"/>
      <c r="G608" s="183"/>
    </row>
    <row r="609" spans="2:7">
      <c r="B609" s="175"/>
      <c r="C609" s="104"/>
      <c r="D609" s="267"/>
      <c r="E609" s="114"/>
      <c r="F609" s="118" t="s">
        <v>273</v>
      </c>
      <c r="G609" s="170">
        <f>SUM(G607:G608)</f>
        <v>10.69</v>
      </c>
    </row>
    <row r="610" spans="2:7">
      <c r="B610" s="175"/>
      <c r="C610" s="104"/>
      <c r="D610" s="267"/>
      <c r="E610" s="114"/>
      <c r="F610" s="118"/>
      <c r="G610" s="170"/>
    </row>
    <row r="611" spans="2:7">
      <c r="B611" s="169" t="s">
        <v>356</v>
      </c>
      <c r="C611" s="104"/>
      <c r="D611" s="267"/>
      <c r="E611" s="114"/>
      <c r="F611" s="118"/>
      <c r="G611" s="170"/>
    </row>
    <row r="612" spans="2:7">
      <c r="B612" s="169"/>
      <c r="C612" s="104"/>
      <c r="D612" s="267"/>
      <c r="E612" s="114"/>
      <c r="F612" s="118"/>
      <c r="G612" s="170"/>
    </row>
    <row r="613" spans="2:7">
      <c r="B613" s="169" t="s">
        <v>357</v>
      </c>
      <c r="C613" s="104"/>
      <c r="D613" s="267" t="s">
        <v>263</v>
      </c>
      <c r="E613" s="114"/>
      <c r="F613" s="198"/>
      <c r="G613" s="170"/>
    </row>
    <row r="614" spans="2:7">
      <c r="B614" s="169" t="s">
        <v>289</v>
      </c>
      <c r="C614" s="104"/>
      <c r="D614" s="267"/>
      <c r="E614" s="114"/>
      <c r="F614" s="198"/>
      <c r="G614" s="170"/>
    </row>
    <row r="615" spans="2:7">
      <c r="B615" s="175" t="s">
        <v>358</v>
      </c>
      <c r="C615" s="104"/>
      <c r="D615" s="267" t="s">
        <v>359</v>
      </c>
      <c r="E615" s="114">
        <v>2100</v>
      </c>
      <c r="F615" s="180">
        <v>0.16</v>
      </c>
      <c r="G615" s="174">
        <f>E615*F615</f>
        <v>336</v>
      </c>
    </row>
    <row r="616" spans="2:7">
      <c r="B616" s="175" t="s">
        <v>360</v>
      </c>
      <c r="C616" s="104"/>
      <c r="D616" s="267" t="s">
        <v>263</v>
      </c>
      <c r="E616" s="114">
        <v>125</v>
      </c>
      <c r="F616" s="180">
        <v>0.54500000000000004</v>
      </c>
      <c r="G616" s="174">
        <f>ROUND(F616*E616,2)</f>
        <v>68.13</v>
      </c>
    </row>
    <row r="617" spans="2:7">
      <c r="B617" s="175" t="s">
        <v>361</v>
      </c>
      <c r="C617" s="104"/>
      <c r="D617" s="267" t="s">
        <v>263</v>
      </c>
      <c r="E617" s="114">
        <v>200</v>
      </c>
      <c r="F617" s="180">
        <v>0.67500000000000004</v>
      </c>
      <c r="G617" s="174">
        <f>E617*F617</f>
        <v>135</v>
      </c>
    </row>
    <row r="618" spans="2:7" ht="13.5" thickBot="1">
      <c r="B618" s="175" t="s">
        <v>362</v>
      </c>
      <c r="C618" s="104"/>
      <c r="D618" s="267" t="s">
        <v>263</v>
      </c>
      <c r="E618" s="114">
        <v>10</v>
      </c>
      <c r="F618" s="180">
        <v>0.2</v>
      </c>
      <c r="G618" s="183">
        <f>E618*F618</f>
        <v>2</v>
      </c>
    </row>
    <row r="619" spans="2:7">
      <c r="B619" s="175"/>
      <c r="C619" s="104"/>
      <c r="D619" s="267"/>
      <c r="E619" s="114"/>
      <c r="F619" s="184" t="s">
        <v>339</v>
      </c>
      <c r="G619" s="170">
        <f>SUM(G615:G618)</f>
        <v>541.13</v>
      </c>
    </row>
    <row r="620" spans="2:7">
      <c r="B620" s="175"/>
      <c r="C620" s="104"/>
      <c r="D620" s="267"/>
      <c r="E620" s="114"/>
      <c r="F620" s="180"/>
      <c r="G620" s="174"/>
    </row>
    <row r="621" spans="2:7">
      <c r="B621" s="179" t="s">
        <v>301</v>
      </c>
      <c r="C621" s="104"/>
      <c r="D621" s="267"/>
      <c r="E621" s="114"/>
      <c r="F621" s="180"/>
      <c r="G621" s="174"/>
    </row>
    <row r="622" spans="2:7">
      <c r="B622" s="175" t="s">
        <v>304</v>
      </c>
      <c r="C622" s="104"/>
      <c r="D622" s="267" t="s">
        <v>303</v>
      </c>
      <c r="E622" s="114">
        <v>355.01</v>
      </c>
      <c r="F622" s="173">
        <f>1/D623</f>
        <v>2.0833333333333332E-2</v>
      </c>
      <c r="G622" s="174">
        <f>E622*F622</f>
        <v>7.3960416666666662</v>
      </c>
    </row>
    <row r="623" spans="2:7">
      <c r="B623" s="175"/>
      <c r="C623" s="181" t="s">
        <v>270</v>
      </c>
      <c r="D623" s="182">
        <v>48</v>
      </c>
      <c r="E623" s="114"/>
      <c r="F623" s="180"/>
      <c r="G623" s="174"/>
    </row>
    <row r="624" spans="2:7">
      <c r="B624" s="175" t="s">
        <v>304</v>
      </c>
      <c r="C624" s="104"/>
      <c r="D624" s="267" t="s">
        <v>303</v>
      </c>
      <c r="E624" s="114">
        <v>355.01</v>
      </c>
      <c r="F624" s="173">
        <f>1/D625</f>
        <v>2.0833333333333332E-2</v>
      </c>
      <c r="G624" s="174">
        <f>E624*F624</f>
        <v>7.3960416666666662</v>
      </c>
    </row>
    <row r="625" spans="2:7">
      <c r="B625" s="175"/>
      <c r="C625" s="181" t="s">
        <v>270</v>
      </c>
      <c r="D625" s="182">
        <v>48</v>
      </c>
      <c r="E625" s="114"/>
      <c r="F625" s="180"/>
      <c r="G625" s="174"/>
    </row>
    <row r="626" spans="2:7">
      <c r="B626" s="175" t="s">
        <v>304</v>
      </c>
      <c r="C626" s="104"/>
      <c r="D626" s="267" t="s">
        <v>303</v>
      </c>
      <c r="E626" s="114">
        <v>355.01</v>
      </c>
      <c r="F626" s="173">
        <f>1/D627</f>
        <v>2.0833333333333332E-2</v>
      </c>
      <c r="G626" s="174">
        <f>E626*F626</f>
        <v>7.3960416666666662</v>
      </c>
    </row>
    <row r="627" spans="2:7" ht="13.5" thickBot="1">
      <c r="B627" s="175"/>
      <c r="C627" s="181" t="s">
        <v>270</v>
      </c>
      <c r="D627" s="182">
        <v>48</v>
      </c>
      <c r="E627" s="114"/>
      <c r="F627" s="180"/>
      <c r="G627" s="183"/>
    </row>
    <row r="628" spans="2:7">
      <c r="B628" s="175"/>
      <c r="C628" s="104"/>
      <c r="D628" s="267"/>
      <c r="E628" s="114"/>
      <c r="F628" s="184" t="s">
        <v>339</v>
      </c>
      <c r="G628" s="170">
        <f>SUM(G622:G627)</f>
        <v>22.188124999999999</v>
      </c>
    </row>
    <row r="629" spans="2:7">
      <c r="B629" s="175"/>
      <c r="C629" s="104"/>
      <c r="D629" s="267"/>
      <c r="E629" s="114"/>
      <c r="F629" s="180"/>
      <c r="G629" s="174"/>
    </row>
    <row r="630" spans="2:7">
      <c r="B630" s="169" t="s">
        <v>305</v>
      </c>
      <c r="C630" s="104"/>
      <c r="D630" s="267"/>
      <c r="E630" s="114"/>
      <c r="F630" s="180"/>
      <c r="G630" s="174"/>
    </row>
    <row r="631" spans="2:7" ht="13.5" thickBot="1">
      <c r="B631" s="175" t="s">
        <v>306</v>
      </c>
      <c r="C631" s="104"/>
      <c r="D631" s="267" t="s">
        <v>344</v>
      </c>
      <c r="E631" s="114">
        <f>+G628</f>
        <v>22.188124999999999</v>
      </c>
      <c r="F631" s="173">
        <v>0.03</v>
      </c>
      <c r="G631" s="183">
        <f>E631*F631</f>
        <v>0.66564374999999998</v>
      </c>
    </row>
    <row r="632" spans="2:7">
      <c r="B632" s="175"/>
      <c r="C632" s="104"/>
      <c r="D632" s="267"/>
      <c r="E632" s="114"/>
      <c r="F632" s="118" t="s">
        <v>273</v>
      </c>
      <c r="G632" s="170">
        <f>SUM(G629:G631)</f>
        <v>0.66564374999999998</v>
      </c>
    </row>
    <row r="633" spans="2:7">
      <c r="B633" s="175"/>
      <c r="C633" s="104"/>
      <c r="D633" s="267"/>
      <c r="E633" s="114"/>
      <c r="F633" s="180"/>
      <c r="G633" s="174"/>
    </row>
    <row r="634" spans="2:7">
      <c r="B634" s="169" t="s">
        <v>267</v>
      </c>
      <c r="C634" s="104"/>
      <c r="D634" s="267"/>
      <c r="E634" s="114"/>
      <c r="F634" s="180"/>
      <c r="G634" s="174"/>
    </row>
    <row r="635" spans="2:7">
      <c r="B635" s="175" t="s">
        <v>363</v>
      </c>
      <c r="C635" s="104"/>
      <c r="D635" s="267" t="s">
        <v>364</v>
      </c>
      <c r="E635" s="114">
        <v>560.84</v>
      </c>
      <c r="F635" s="173">
        <f>1/D636</f>
        <v>0.16666666666666666</v>
      </c>
      <c r="G635" s="174">
        <f>E635*F635</f>
        <v>93.473333333333329</v>
      </c>
    </row>
    <row r="636" spans="2:7">
      <c r="B636" s="175"/>
      <c r="C636" s="181" t="s">
        <v>270</v>
      </c>
      <c r="D636" s="182">
        <v>6</v>
      </c>
      <c r="E636" s="114"/>
      <c r="F636" s="180"/>
      <c r="G636" s="174"/>
    </row>
    <row r="637" spans="2:7">
      <c r="B637" s="175" t="s">
        <v>365</v>
      </c>
      <c r="C637" s="104"/>
      <c r="D637" s="267" t="s">
        <v>364</v>
      </c>
      <c r="E637" s="114">
        <v>566.45000000000005</v>
      </c>
      <c r="F637" s="173">
        <f>1/D638</f>
        <v>0.16666666666666666</v>
      </c>
      <c r="G637" s="174">
        <f>E637*F637</f>
        <v>94.408333333333331</v>
      </c>
    </row>
    <row r="638" spans="2:7">
      <c r="B638" s="175"/>
      <c r="C638" s="181" t="s">
        <v>270</v>
      </c>
      <c r="D638" s="182">
        <v>6</v>
      </c>
      <c r="E638" s="114"/>
      <c r="F638" s="180"/>
      <c r="G638" s="174"/>
    </row>
    <row r="639" spans="2:7">
      <c r="B639" s="175" t="s">
        <v>366</v>
      </c>
      <c r="C639" s="104"/>
      <c r="D639" s="267" t="s">
        <v>364</v>
      </c>
      <c r="E639" s="114">
        <v>487.34</v>
      </c>
      <c r="F639" s="173">
        <f>1/D640</f>
        <v>0.16666666666666666</v>
      </c>
      <c r="G639" s="174">
        <f>E639*F639</f>
        <v>81.223333333333329</v>
      </c>
    </row>
    <row r="640" spans="2:7" ht="13.5" thickBot="1">
      <c r="B640" s="175"/>
      <c r="C640" s="181" t="s">
        <v>270</v>
      </c>
      <c r="D640" s="182">
        <v>6</v>
      </c>
      <c r="E640" s="114"/>
      <c r="F640" s="180"/>
      <c r="G640" s="183"/>
    </row>
    <row r="641" spans="2:7">
      <c r="B641" s="175"/>
      <c r="C641" s="104"/>
      <c r="D641" s="267"/>
      <c r="E641" s="114"/>
      <c r="F641" s="184" t="s">
        <v>339</v>
      </c>
      <c r="G641" s="170">
        <f>SUM(G635:G640)</f>
        <v>269.10500000000002</v>
      </c>
    </row>
    <row r="642" spans="2:7">
      <c r="B642" s="175"/>
      <c r="C642" s="104"/>
      <c r="D642" s="267"/>
      <c r="E642" s="114"/>
      <c r="F642" s="180"/>
      <c r="G642" s="174"/>
    </row>
    <row r="643" spans="2:7" ht="13.5" thickBot="1">
      <c r="B643" s="175"/>
      <c r="C643" s="104"/>
      <c r="D643" s="267"/>
      <c r="E643" s="114"/>
      <c r="F643" s="191" t="s">
        <v>311</v>
      </c>
      <c r="G643" s="183">
        <f>G641+G632+G628+G619</f>
        <v>833.0887687500001</v>
      </c>
    </row>
    <row r="644" spans="2:7">
      <c r="B644" s="175"/>
      <c r="C644" s="104"/>
      <c r="D644" s="267" t="s">
        <v>285</v>
      </c>
      <c r="E644" s="197">
        <v>1.05</v>
      </c>
      <c r="F644" s="191" t="s">
        <v>312</v>
      </c>
      <c r="G644" s="170">
        <f>+G643*E644</f>
        <v>874.74320718750016</v>
      </c>
    </row>
    <row r="645" spans="2:7">
      <c r="B645" s="175"/>
      <c r="C645" s="104"/>
      <c r="D645" s="267"/>
      <c r="E645" s="197"/>
      <c r="F645" s="191"/>
      <c r="G645" s="170"/>
    </row>
    <row r="646" spans="2:7">
      <c r="B646" s="169" t="s">
        <v>367</v>
      </c>
      <c r="C646" s="104"/>
      <c r="D646" s="267" t="s">
        <v>336</v>
      </c>
      <c r="E646" s="114"/>
      <c r="F646" s="118"/>
      <c r="G646" s="170"/>
    </row>
    <row r="647" spans="2:7">
      <c r="B647" s="169" t="s">
        <v>289</v>
      </c>
      <c r="C647" s="104"/>
      <c r="D647" s="267"/>
      <c r="E647" s="114"/>
      <c r="F647" s="118"/>
      <c r="G647" s="170"/>
    </row>
    <row r="648" spans="2:7">
      <c r="B648" s="175" t="s">
        <v>368</v>
      </c>
      <c r="C648" s="104"/>
      <c r="D648" s="267" t="s">
        <v>336</v>
      </c>
      <c r="E648" s="114">
        <v>30</v>
      </c>
      <c r="F648" s="180">
        <v>1</v>
      </c>
      <c r="G648" s="174">
        <f t="shared" ref="G648:G657" si="4">E648*F648</f>
        <v>30</v>
      </c>
    </row>
    <row r="649" spans="2:7">
      <c r="B649" s="175" t="s">
        <v>369</v>
      </c>
      <c r="C649" s="104"/>
      <c r="D649" s="172" t="s">
        <v>295</v>
      </c>
      <c r="E649" s="114">
        <v>4</v>
      </c>
      <c r="F649" s="180">
        <v>4</v>
      </c>
      <c r="G649" s="174">
        <f t="shared" si="4"/>
        <v>16</v>
      </c>
    </row>
    <row r="650" spans="2:7">
      <c r="B650" s="175" t="s">
        <v>370</v>
      </c>
      <c r="C650" s="104"/>
      <c r="D650" s="172" t="s">
        <v>295</v>
      </c>
      <c r="E650" s="114">
        <v>8</v>
      </c>
      <c r="F650" s="180">
        <v>2</v>
      </c>
      <c r="G650" s="174">
        <f t="shared" si="4"/>
        <v>16</v>
      </c>
    </row>
    <row r="651" spans="2:7" ht="13.5" thickBot="1">
      <c r="B651" s="175" t="s">
        <v>371</v>
      </c>
      <c r="C651" s="104"/>
      <c r="D651" s="267" t="s">
        <v>291</v>
      </c>
      <c r="E651" s="114">
        <v>25</v>
      </c>
      <c r="F651" s="180">
        <v>0.2</v>
      </c>
      <c r="G651" s="183">
        <f t="shared" si="4"/>
        <v>5</v>
      </c>
    </row>
    <row r="652" spans="2:7">
      <c r="B652" s="175"/>
      <c r="C652" s="104"/>
      <c r="D652" s="267"/>
      <c r="E652" s="114"/>
      <c r="F652" s="184" t="s">
        <v>339</v>
      </c>
      <c r="G652" s="170">
        <f>SUM(G648:G651)</f>
        <v>67</v>
      </c>
    </row>
    <row r="653" spans="2:7">
      <c r="B653" s="175"/>
      <c r="C653" s="104"/>
      <c r="D653" s="267"/>
      <c r="E653" s="114"/>
      <c r="F653" s="180"/>
      <c r="G653" s="174"/>
    </row>
    <row r="654" spans="2:7">
      <c r="B654" s="179" t="s">
        <v>301</v>
      </c>
      <c r="C654" s="104"/>
      <c r="D654" s="267"/>
      <c r="E654" s="114"/>
      <c r="F654" s="180"/>
      <c r="G654" s="174"/>
    </row>
    <row r="655" spans="2:7">
      <c r="B655" s="175" t="s">
        <v>354</v>
      </c>
      <c r="C655" s="104"/>
      <c r="D655" s="267" t="s">
        <v>303</v>
      </c>
      <c r="E655" s="114">
        <v>700.9</v>
      </c>
      <c r="F655" s="173">
        <f>1/D656</f>
        <v>6.6666666666666666E-2</v>
      </c>
      <c r="G655" s="174">
        <f t="shared" si="4"/>
        <v>46.726666666666667</v>
      </c>
    </row>
    <row r="656" spans="2:7">
      <c r="B656" s="175"/>
      <c r="C656" s="181" t="s">
        <v>270</v>
      </c>
      <c r="D656" s="182">
        <v>15</v>
      </c>
      <c r="E656" s="114"/>
      <c r="F656" s="180"/>
      <c r="G656" s="174"/>
    </row>
    <row r="657" spans="2:7">
      <c r="B657" s="175" t="s">
        <v>304</v>
      </c>
      <c r="C657" s="104"/>
      <c r="D657" s="267" t="s">
        <v>303</v>
      </c>
      <c r="E657" s="114">
        <v>355.01</v>
      </c>
      <c r="F657" s="173">
        <f>1/D658</f>
        <v>0.26666666666666666</v>
      </c>
      <c r="G657" s="174">
        <f t="shared" si="4"/>
        <v>94.669333333333327</v>
      </c>
    </row>
    <row r="658" spans="2:7" ht="13.5" thickBot="1">
      <c r="B658" s="175"/>
      <c r="C658" s="181" t="s">
        <v>270</v>
      </c>
      <c r="D658" s="182">
        <v>3.75</v>
      </c>
      <c r="E658" s="114"/>
      <c r="F658" s="180"/>
      <c r="G658" s="183"/>
    </row>
    <row r="659" spans="2:7">
      <c r="B659" s="175"/>
      <c r="C659" s="104"/>
      <c r="D659" s="267"/>
      <c r="E659" s="114"/>
      <c r="F659" s="184" t="s">
        <v>339</v>
      </c>
      <c r="G659" s="170">
        <f>SUM(G655:G658)</f>
        <v>141.39599999999999</v>
      </c>
    </row>
    <row r="660" spans="2:7">
      <c r="B660" s="175"/>
      <c r="C660" s="104"/>
      <c r="D660" s="267"/>
      <c r="E660" s="114"/>
      <c r="F660" s="180"/>
      <c r="G660" s="174"/>
    </row>
    <row r="661" spans="2:7">
      <c r="B661" s="169" t="s">
        <v>305</v>
      </c>
      <c r="C661" s="104"/>
      <c r="D661" s="267"/>
      <c r="E661" s="114"/>
      <c r="F661" s="180"/>
      <c r="G661" s="174"/>
    </row>
    <row r="662" spans="2:7" ht="13.5" thickBot="1">
      <c r="B662" s="175" t="s">
        <v>306</v>
      </c>
      <c r="C662" s="104"/>
      <c r="D662" s="267" t="s">
        <v>307</v>
      </c>
      <c r="E662" s="114">
        <f>+G659</f>
        <v>141.39599999999999</v>
      </c>
      <c r="F662" s="180">
        <v>0.03</v>
      </c>
      <c r="G662" s="183">
        <f>E662*F662</f>
        <v>4.2418799999999992</v>
      </c>
    </row>
    <row r="663" spans="2:7">
      <c r="B663" s="175"/>
      <c r="C663" s="104"/>
      <c r="D663" s="267"/>
      <c r="E663" s="114"/>
      <c r="F663" s="184" t="s">
        <v>339</v>
      </c>
      <c r="G663" s="170">
        <f>SUM(G660:G662)</f>
        <v>4.2418799999999992</v>
      </c>
    </row>
    <row r="664" spans="2:7">
      <c r="B664" s="175"/>
      <c r="C664" s="104"/>
      <c r="D664" s="267"/>
      <c r="E664" s="114"/>
      <c r="F664" s="180"/>
      <c r="G664" s="174"/>
    </row>
    <row r="665" spans="2:7" ht="13.5" thickBot="1">
      <c r="B665" s="175"/>
      <c r="C665" s="104"/>
      <c r="D665" s="267"/>
      <c r="E665" s="114"/>
      <c r="F665" s="191" t="s">
        <v>284</v>
      </c>
      <c r="G665" s="183">
        <f>G663+G659+G652</f>
        <v>212.63788</v>
      </c>
    </row>
    <row r="666" spans="2:7">
      <c r="B666" s="175"/>
      <c r="C666" s="104"/>
      <c r="D666" s="181" t="s">
        <v>11</v>
      </c>
      <c r="E666" s="197">
        <v>1</v>
      </c>
      <c r="F666" s="118" t="s">
        <v>273</v>
      </c>
      <c r="G666" s="170">
        <f>TRUNC(G665*E666,2)</f>
        <v>212.63</v>
      </c>
    </row>
    <row r="667" spans="2:7">
      <c r="B667" s="175"/>
      <c r="C667" s="104"/>
      <c r="D667" s="267"/>
      <c r="E667" s="197"/>
      <c r="F667" s="118"/>
      <c r="G667" s="170"/>
    </row>
    <row r="668" spans="2:7">
      <c r="B668" s="175"/>
      <c r="C668" s="104" t="s">
        <v>372</v>
      </c>
      <c r="D668" s="267">
        <v>1</v>
      </c>
      <c r="E668" s="197"/>
      <c r="F668" s="191" t="s">
        <v>312</v>
      </c>
      <c r="G668" s="170">
        <f>G666/D668</f>
        <v>212.63</v>
      </c>
    </row>
    <row r="669" spans="2:7" ht="13.5" thickBot="1">
      <c r="B669" s="175"/>
      <c r="C669" s="104"/>
      <c r="D669" s="267"/>
      <c r="E669" s="197"/>
      <c r="F669" s="191"/>
      <c r="G669" s="170"/>
    </row>
    <row r="670" spans="2:7" ht="14.25" thickTop="1" thickBot="1">
      <c r="B670" s="185"/>
      <c r="C670" s="186"/>
      <c r="D670" s="186"/>
      <c r="E670" s="187" t="s">
        <v>274</v>
      </c>
      <c r="F670" s="188"/>
      <c r="G670" s="189">
        <f>G668+G644+G609+G604+G600+G593</f>
        <v>1588.4559357589287</v>
      </c>
    </row>
    <row r="671" spans="2:7" ht="13.5" thickTop="1">
      <c r="B671" s="175"/>
      <c r="C671" s="104"/>
      <c r="D671" s="104"/>
      <c r="E671" s="112" t="s">
        <v>275</v>
      </c>
      <c r="F671" s="113">
        <v>10</v>
      </c>
      <c r="G671" s="190">
        <f>(+G670*F671)/100</f>
        <v>158.84559357589288</v>
      </c>
    </row>
    <row r="672" spans="2:7" ht="13.5" thickBot="1">
      <c r="B672" s="175"/>
      <c r="C672" s="104"/>
      <c r="D672" s="104"/>
      <c r="E672" s="191"/>
      <c r="F672" s="113"/>
      <c r="G672" s="183"/>
    </row>
    <row r="673" spans="1:7">
      <c r="B673" s="175"/>
      <c r="C673" s="104"/>
      <c r="D673" s="104"/>
      <c r="E673" s="191" t="s">
        <v>276</v>
      </c>
      <c r="F673" s="113"/>
      <c r="G673" s="174">
        <f>G670+G671+G672</f>
        <v>1747.3015293348217</v>
      </c>
    </row>
    <row r="674" spans="1:7" ht="13.5" thickBot="1">
      <c r="B674" s="175"/>
      <c r="C674" s="104"/>
      <c r="D674" s="104"/>
      <c r="E674" s="191" t="s">
        <v>277</v>
      </c>
      <c r="F674" s="113">
        <v>0.7</v>
      </c>
      <c r="G674" s="183">
        <f>(+F674*G673)/100</f>
        <v>12.231110705343751</v>
      </c>
    </row>
    <row r="675" spans="1:7">
      <c r="B675" s="175"/>
      <c r="C675" s="104"/>
      <c r="D675" s="104"/>
      <c r="E675" s="191" t="s">
        <v>276</v>
      </c>
      <c r="F675" s="113"/>
      <c r="G675" s="174">
        <f>+G673+G674</f>
        <v>1759.5326400401655</v>
      </c>
    </row>
    <row r="676" spans="1:7" ht="13.5" thickBot="1">
      <c r="B676" s="175"/>
      <c r="C676" s="104"/>
      <c r="D676" s="104"/>
      <c r="E676" s="191" t="s">
        <v>278</v>
      </c>
      <c r="F676" s="113">
        <v>3.8</v>
      </c>
      <c r="G676" s="183">
        <f>(+F676*G675)/100</f>
        <v>66.862240321526286</v>
      </c>
    </row>
    <row r="677" spans="1:7">
      <c r="B677" s="175"/>
      <c r="C677" s="104"/>
      <c r="D677" s="104"/>
      <c r="E677" s="191" t="s">
        <v>276</v>
      </c>
      <c r="F677" s="113"/>
      <c r="G677" s="174">
        <f>+G675+G676</f>
        <v>1826.3948803616918</v>
      </c>
    </row>
    <row r="678" spans="1:7" ht="13.5" thickBot="1">
      <c r="B678" s="175"/>
      <c r="C678" s="104"/>
      <c r="D678" s="104"/>
      <c r="E678" s="191" t="s">
        <v>279</v>
      </c>
      <c r="F678" s="113">
        <v>0.5</v>
      </c>
      <c r="G678" s="183">
        <f>G677*F678/100</f>
        <v>9.1319744018084581</v>
      </c>
    </row>
    <row r="679" spans="1:7" ht="13.5" thickBot="1">
      <c r="B679" s="175"/>
      <c r="C679" s="104"/>
      <c r="D679" s="104"/>
      <c r="E679" s="118" t="s">
        <v>273</v>
      </c>
      <c r="F679" s="110"/>
      <c r="G679" s="170">
        <f>G677+G678</f>
        <v>1835.5268547635003</v>
      </c>
    </row>
    <row r="680" spans="1:7" ht="14.25" thickTop="1" thickBot="1">
      <c r="B680" s="185"/>
      <c r="C680" s="186"/>
      <c r="D680" s="186"/>
      <c r="E680" s="187" t="s">
        <v>6</v>
      </c>
      <c r="F680" s="188"/>
      <c r="G680" s="189">
        <f>+G679</f>
        <v>1835.5268547635003</v>
      </c>
    </row>
    <row r="681" spans="1:7" ht="13.5" thickTop="1">
      <c r="B681" s="203"/>
      <c r="C681" s="203"/>
      <c r="D681" s="267"/>
      <c r="E681" s="114"/>
      <c r="F681" s="118"/>
      <c r="G681" s="119"/>
    </row>
    <row r="683" spans="1:7">
      <c r="A683" s="120"/>
      <c r="B683" s="275"/>
      <c r="C683" s="479" t="s">
        <v>84</v>
      </c>
      <c r="D683" s="479"/>
      <c r="E683" s="479"/>
      <c r="F683" s="479"/>
      <c r="G683" s="479"/>
    </row>
    <row r="684" spans="1:7">
      <c r="A684" s="120"/>
      <c r="B684" s="275"/>
      <c r="C684" s="274"/>
      <c r="D684" s="274"/>
      <c r="E684" s="274"/>
      <c r="F684" s="274" t="s">
        <v>10</v>
      </c>
      <c r="G684" s="274" t="s">
        <v>263</v>
      </c>
    </row>
    <row r="685" spans="1:7">
      <c r="A685" s="120"/>
      <c r="B685" s="275" t="s">
        <v>42</v>
      </c>
      <c r="C685" s="479" t="s">
        <v>85</v>
      </c>
      <c r="D685" s="479"/>
      <c r="E685" s="479"/>
      <c r="F685" s="479"/>
      <c r="G685" s="479"/>
    </row>
    <row r="686" spans="1:7">
      <c r="A686" s="120"/>
      <c r="B686" s="275" t="s">
        <v>245</v>
      </c>
      <c r="C686" s="462" t="s">
        <v>86</v>
      </c>
      <c r="D686" s="462"/>
      <c r="E686" s="462"/>
      <c r="F686" s="462"/>
      <c r="G686" s="462"/>
    </row>
    <row r="687" spans="1:7">
      <c r="A687" s="120"/>
      <c r="B687" s="275" t="s">
        <v>246</v>
      </c>
      <c r="C687" s="479" t="s">
        <v>87</v>
      </c>
      <c r="D687" s="479"/>
      <c r="E687" s="479"/>
      <c r="F687" s="479"/>
      <c r="G687" s="479"/>
    </row>
    <row r="688" spans="1:7">
      <c r="A688" s="120">
        <v>13</v>
      </c>
      <c r="B688" s="275" t="s">
        <v>373</v>
      </c>
      <c r="C688" s="463" t="s">
        <v>91</v>
      </c>
      <c r="D688" s="463"/>
      <c r="E688" s="463"/>
      <c r="F688" s="463"/>
      <c r="G688" s="463"/>
    </row>
    <row r="689" spans="2:7" ht="13.5" thickBot="1">
      <c r="B689" s="117"/>
    </row>
    <row r="690" spans="2:7" ht="13.5" thickTop="1">
      <c r="B690" s="464" t="s">
        <v>265</v>
      </c>
      <c r="C690" s="465"/>
      <c r="D690" s="464" t="s">
        <v>10</v>
      </c>
      <c r="E690" s="464" t="s">
        <v>266</v>
      </c>
      <c r="F690" s="464" t="s">
        <v>11</v>
      </c>
      <c r="G690" s="464" t="s">
        <v>14</v>
      </c>
    </row>
    <row r="691" spans="2:7" ht="13.5" thickBot="1">
      <c r="B691" s="466"/>
      <c r="C691" s="466"/>
      <c r="D691" s="466"/>
      <c r="E691" s="466"/>
      <c r="F691" s="466"/>
      <c r="G691" s="467"/>
    </row>
    <row r="692" spans="2:7" ht="13.5" thickTop="1">
      <c r="B692" s="169" t="s">
        <v>289</v>
      </c>
      <c r="C692" s="104"/>
      <c r="D692" s="267"/>
      <c r="E692" s="114"/>
      <c r="F692" s="114"/>
      <c r="G692" s="170"/>
    </row>
    <row r="693" spans="2:7" ht="13.5" thickBot="1">
      <c r="B693" s="175" t="s">
        <v>352</v>
      </c>
      <c r="C693" s="104"/>
      <c r="D693" s="267" t="s">
        <v>353</v>
      </c>
      <c r="E693" s="114">
        <v>18</v>
      </c>
      <c r="F693" s="173">
        <v>1.2</v>
      </c>
      <c r="G693" s="183">
        <f>E693*F693</f>
        <v>21.599999999999998</v>
      </c>
    </row>
    <row r="694" spans="2:7">
      <c r="B694" s="176"/>
      <c r="C694" s="177"/>
      <c r="D694" s="177"/>
      <c r="E694" s="177"/>
      <c r="F694" s="118" t="s">
        <v>273</v>
      </c>
      <c r="G694" s="170">
        <f>SUM(G693)</f>
        <v>21.599999999999998</v>
      </c>
    </row>
    <row r="695" spans="2:7">
      <c r="B695" s="176"/>
      <c r="C695" s="177"/>
      <c r="D695" s="177"/>
      <c r="E695" s="177"/>
      <c r="F695" s="118"/>
      <c r="G695" s="170"/>
    </row>
    <row r="696" spans="2:7">
      <c r="B696" s="179" t="s">
        <v>301</v>
      </c>
      <c r="C696" s="177"/>
      <c r="D696" s="177"/>
      <c r="E696" s="177"/>
      <c r="F696" s="118"/>
      <c r="G696" s="170"/>
    </row>
    <row r="697" spans="2:7">
      <c r="B697" s="175" t="s">
        <v>304</v>
      </c>
      <c r="C697" s="104"/>
      <c r="D697" s="267" t="s">
        <v>303</v>
      </c>
      <c r="E697" s="114">
        <v>355.01</v>
      </c>
      <c r="F697" s="173">
        <f>1/D698</f>
        <v>0.5</v>
      </c>
      <c r="G697" s="174">
        <f>E697*F697</f>
        <v>177.505</v>
      </c>
    </row>
    <row r="698" spans="2:7">
      <c r="B698" s="175"/>
      <c r="C698" s="181" t="s">
        <v>270</v>
      </c>
      <c r="D698" s="182">
        <v>2</v>
      </c>
      <c r="E698" s="114"/>
      <c r="F698" s="173"/>
      <c r="G698" s="174"/>
    </row>
    <row r="699" spans="2:7">
      <c r="B699" s="175" t="s">
        <v>354</v>
      </c>
      <c r="C699" s="104"/>
      <c r="D699" s="267" t="s">
        <v>303</v>
      </c>
      <c r="E699" s="114">
        <v>700.9</v>
      </c>
      <c r="F699" s="173">
        <f>1/D700</f>
        <v>0.14285714285714285</v>
      </c>
      <c r="G699" s="174">
        <f>E699*F699</f>
        <v>100.12857142857142</v>
      </c>
    </row>
    <row r="700" spans="2:7" ht="13.5" thickBot="1">
      <c r="B700" s="175"/>
      <c r="C700" s="181" t="s">
        <v>270</v>
      </c>
      <c r="D700" s="182">
        <v>7</v>
      </c>
      <c r="E700" s="114"/>
      <c r="F700" s="173"/>
      <c r="G700" s="183"/>
    </row>
    <row r="701" spans="2:7">
      <c r="B701" s="175"/>
      <c r="C701" s="104"/>
      <c r="D701" s="267"/>
      <c r="E701" s="114"/>
      <c r="F701" s="118" t="s">
        <v>273</v>
      </c>
      <c r="G701" s="170">
        <f>SUM(G697:G699)</f>
        <v>277.63357142857143</v>
      </c>
    </row>
    <row r="702" spans="2:7">
      <c r="B702" s="175"/>
      <c r="C702" s="104"/>
      <c r="D702" s="267"/>
      <c r="E702" s="114"/>
      <c r="F702" s="118"/>
      <c r="G702" s="170"/>
    </row>
    <row r="703" spans="2:7">
      <c r="B703" s="169" t="s">
        <v>305</v>
      </c>
      <c r="C703" s="104"/>
      <c r="D703" s="267"/>
      <c r="E703" s="114"/>
      <c r="F703" s="118"/>
      <c r="G703" s="170"/>
    </row>
    <row r="704" spans="2:7" ht="13.5" thickBot="1">
      <c r="B704" s="175" t="s">
        <v>306</v>
      </c>
      <c r="C704" s="104"/>
      <c r="D704" s="267" t="s">
        <v>344</v>
      </c>
      <c r="E704" s="114">
        <f>+G701</f>
        <v>277.63357142857143</v>
      </c>
      <c r="F704" s="173">
        <v>0.03</v>
      </c>
      <c r="G704" s="183">
        <f>E704*F704</f>
        <v>8.3290071428571419</v>
      </c>
    </row>
    <row r="705" spans="2:7">
      <c r="B705" s="175"/>
      <c r="C705" s="104"/>
      <c r="D705" s="267"/>
      <c r="E705" s="114"/>
      <c r="F705" s="118" t="s">
        <v>273</v>
      </c>
      <c r="G705" s="170">
        <f>SUM(G702:G704)</f>
        <v>8.3290071428571419</v>
      </c>
    </row>
    <row r="706" spans="2:7">
      <c r="B706" s="175"/>
      <c r="C706" s="104"/>
      <c r="D706" s="267"/>
      <c r="E706" s="114"/>
      <c r="F706" s="118"/>
      <c r="G706" s="170"/>
    </row>
    <row r="707" spans="2:7">
      <c r="B707" s="169" t="s">
        <v>308</v>
      </c>
      <c r="C707" s="104"/>
      <c r="D707" s="267"/>
      <c r="E707" s="114"/>
      <c r="F707" s="118"/>
      <c r="G707" s="170"/>
    </row>
    <row r="708" spans="2:7">
      <c r="B708" s="175" t="s">
        <v>355</v>
      </c>
      <c r="C708" s="104"/>
      <c r="D708" s="267" t="s">
        <v>269</v>
      </c>
      <c r="E708" s="114">
        <v>74.83</v>
      </c>
      <c r="F708" s="173">
        <f>1/D709</f>
        <v>0.14285714285714285</v>
      </c>
      <c r="G708" s="174">
        <f>E708*F708</f>
        <v>10.69</v>
      </c>
    </row>
    <row r="709" spans="2:7" ht="13.5" thickBot="1">
      <c r="B709" s="175"/>
      <c r="C709" s="181" t="s">
        <v>270</v>
      </c>
      <c r="D709" s="182">
        <v>7</v>
      </c>
      <c r="E709" s="114"/>
      <c r="F709" s="173"/>
      <c r="G709" s="183"/>
    </row>
    <row r="710" spans="2:7">
      <c r="B710" s="175"/>
      <c r="C710" s="104"/>
      <c r="D710" s="267"/>
      <c r="E710" s="114"/>
      <c r="F710" s="118" t="s">
        <v>273</v>
      </c>
      <c r="G710" s="170">
        <f>SUM(G708:G709)</f>
        <v>10.69</v>
      </c>
    </row>
    <row r="711" spans="2:7">
      <c r="B711" s="175"/>
      <c r="C711" s="104"/>
      <c r="D711" s="267"/>
      <c r="E711" s="114"/>
      <c r="F711" s="118"/>
      <c r="G711" s="170"/>
    </row>
    <row r="712" spans="2:7">
      <c r="B712" s="169" t="s">
        <v>356</v>
      </c>
      <c r="C712" s="104"/>
      <c r="D712" s="267"/>
      <c r="E712" s="114"/>
      <c r="F712" s="118"/>
      <c r="G712" s="170"/>
    </row>
    <row r="713" spans="2:7">
      <c r="B713" s="169"/>
      <c r="C713" s="104"/>
      <c r="D713" s="267"/>
      <c r="E713" s="114"/>
      <c r="F713" s="118"/>
      <c r="G713" s="170"/>
    </row>
    <row r="714" spans="2:7">
      <c r="B714" s="169" t="s">
        <v>374</v>
      </c>
      <c r="C714" s="104"/>
      <c r="D714" s="267" t="s">
        <v>263</v>
      </c>
      <c r="E714" s="114"/>
      <c r="F714" s="198"/>
      <c r="G714" s="170"/>
    </row>
    <row r="715" spans="2:7">
      <c r="B715" s="169" t="s">
        <v>289</v>
      </c>
      <c r="C715" s="104"/>
      <c r="D715" s="267"/>
      <c r="E715" s="114"/>
      <c r="F715" s="198"/>
      <c r="G715" s="170"/>
    </row>
    <row r="716" spans="2:7">
      <c r="B716" s="175" t="s">
        <v>358</v>
      </c>
      <c r="C716" s="104"/>
      <c r="D716" s="267" t="s">
        <v>359</v>
      </c>
      <c r="E716" s="114">
        <v>2100</v>
      </c>
      <c r="F716" s="180">
        <v>0.21</v>
      </c>
      <c r="G716" s="174">
        <f>E716*F716</f>
        <v>441</v>
      </c>
    </row>
    <row r="717" spans="2:7">
      <c r="B717" s="175" t="s">
        <v>360</v>
      </c>
      <c r="C717" s="104"/>
      <c r="D717" s="267" t="s">
        <v>263</v>
      </c>
      <c r="E717" s="114">
        <v>125</v>
      </c>
      <c r="F717" s="180">
        <v>0.55000000000000004</v>
      </c>
      <c r="G717" s="174">
        <f>ROUND(F717*E717,2)</f>
        <v>68.75</v>
      </c>
    </row>
    <row r="718" spans="2:7">
      <c r="B718" s="175" t="s">
        <v>361</v>
      </c>
      <c r="C718" s="104"/>
      <c r="D718" s="267" t="s">
        <v>263</v>
      </c>
      <c r="E718" s="114">
        <v>200</v>
      </c>
      <c r="F718" s="180">
        <v>0.65</v>
      </c>
      <c r="G718" s="174">
        <f>E718*F718</f>
        <v>130</v>
      </c>
    </row>
    <row r="719" spans="2:7" ht="13.5" thickBot="1">
      <c r="B719" s="175" t="s">
        <v>362</v>
      </c>
      <c r="C719" s="104"/>
      <c r="D719" s="267" t="s">
        <v>263</v>
      </c>
      <c r="E719" s="114">
        <v>10</v>
      </c>
      <c r="F719" s="180">
        <v>0.2</v>
      </c>
      <c r="G719" s="183">
        <f>E719*F719</f>
        <v>2</v>
      </c>
    </row>
    <row r="720" spans="2:7">
      <c r="B720" s="175"/>
      <c r="C720" s="104"/>
      <c r="D720" s="267"/>
      <c r="E720" s="114"/>
      <c r="F720" s="184" t="s">
        <v>339</v>
      </c>
      <c r="G720" s="170">
        <f>SUM(G716:G719)</f>
        <v>641.75</v>
      </c>
    </row>
    <row r="721" spans="2:7">
      <c r="B721" s="175"/>
      <c r="C721" s="104"/>
      <c r="D721" s="267"/>
      <c r="E721" s="114"/>
      <c r="F721" s="180"/>
      <c r="G721" s="174"/>
    </row>
    <row r="722" spans="2:7">
      <c r="B722" s="179" t="s">
        <v>301</v>
      </c>
      <c r="C722" s="104"/>
      <c r="D722" s="267"/>
      <c r="E722" s="114"/>
      <c r="F722" s="180"/>
      <c r="G722" s="174"/>
    </row>
    <row r="723" spans="2:7">
      <c r="B723" s="175" t="s">
        <v>304</v>
      </c>
      <c r="C723" s="104"/>
      <c r="D723" s="267" t="s">
        <v>303</v>
      </c>
      <c r="E723" s="114">
        <v>355.01</v>
      </c>
      <c r="F723" s="173">
        <f>1/D724</f>
        <v>2.0833333333333332E-2</v>
      </c>
      <c r="G723" s="174">
        <f>E723*F723</f>
        <v>7.3960416666666662</v>
      </c>
    </row>
    <row r="724" spans="2:7">
      <c r="B724" s="175"/>
      <c r="C724" s="181" t="s">
        <v>270</v>
      </c>
      <c r="D724" s="182">
        <v>48</v>
      </c>
      <c r="E724" s="114"/>
      <c r="F724" s="180"/>
      <c r="G724" s="174"/>
    </row>
    <row r="725" spans="2:7">
      <c r="B725" s="175" t="s">
        <v>304</v>
      </c>
      <c r="C725" s="104"/>
      <c r="D725" s="267" t="s">
        <v>303</v>
      </c>
      <c r="E725" s="114">
        <v>355.01</v>
      </c>
      <c r="F725" s="173">
        <f>1/D726</f>
        <v>2.0833333333333332E-2</v>
      </c>
      <c r="G725" s="174">
        <f>E725*F725</f>
        <v>7.3960416666666662</v>
      </c>
    </row>
    <row r="726" spans="2:7">
      <c r="B726" s="175"/>
      <c r="C726" s="181" t="s">
        <v>270</v>
      </c>
      <c r="D726" s="182">
        <v>48</v>
      </c>
      <c r="E726" s="114"/>
      <c r="F726" s="180"/>
      <c r="G726" s="174"/>
    </row>
    <row r="727" spans="2:7">
      <c r="B727" s="175" t="s">
        <v>304</v>
      </c>
      <c r="C727" s="104"/>
      <c r="D727" s="267" t="s">
        <v>303</v>
      </c>
      <c r="E727" s="114">
        <v>355.01</v>
      </c>
      <c r="F727" s="173">
        <f>1/D728</f>
        <v>2.0833333333333332E-2</v>
      </c>
      <c r="G727" s="174">
        <f>E727*F727</f>
        <v>7.3960416666666662</v>
      </c>
    </row>
    <row r="728" spans="2:7" ht="13.5" thickBot="1">
      <c r="B728" s="175"/>
      <c r="C728" s="181" t="s">
        <v>270</v>
      </c>
      <c r="D728" s="182">
        <v>48</v>
      </c>
      <c r="E728" s="114"/>
      <c r="F728" s="180"/>
      <c r="G728" s="183"/>
    </row>
    <row r="729" spans="2:7">
      <c r="B729" s="175"/>
      <c r="C729" s="104"/>
      <c r="D729" s="267"/>
      <c r="E729" s="114"/>
      <c r="F729" s="184" t="s">
        <v>339</v>
      </c>
      <c r="G729" s="170">
        <f>SUM(G723:G728)</f>
        <v>22.188124999999999</v>
      </c>
    </row>
    <row r="730" spans="2:7">
      <c r="B730" s="175"/>
      <c r="C730" s="104"/>
      <c r="D730" s="267"/>
      <c r="E730" s="114"/>
      <c r="F730" s="180"/>
      <c r="G730" s="174"/>
    </row>
    <row r="731" spans="2:7">
      <c r="B731" s="169" t="s">
        <v>305</v>
      </c>
      <c r="C731" s="104"/>
      <c r="D731" s="267"/>
      <c r="E731" s="114"/>
      <c r="F731" s="180"/>
      <c r="G731" s="174"/>
    </row>
    <row r="732" spans="2:7" ht="13.5" thickBot="1">
      <c r="B732" s="175" t="s">
        <v>306</v>
      </c>
      <c r="C732" s="104"/>
      <c r="D732" s="267" t="s">
        <v>344</v>
      </c>
      <c r="E732" s="114">
        <f>+G729</f>
        <v>22.188124999999999</v>
      </c>
      <c r="F732" s="173">
        <v>0.03</v>
      </c>
      <c r="G732" s="183">
        <f>E732*F732</f>
        <v>0.66564374999999998</v>
      </c>
    </row>
    <row r="733" spans="2:7">
      <c r="B733" s="175"/>
      <c r="C733" s="104"/>
      <c r="D733" s="267"/>
      <c r="E733" s="114"/>
      <c r="F733" s="118" t="s">
        <v>273</v>
      </c>
      <c r="G733" s="170">
        <f>SUM(G730:G732)</f>
        <v>0.66564374999999998</v>
      </c>
    </row>
    <row r="734" spans="2:7">
      <c r="B734" s="175"/>
      <c r="C734" s="104"/>
      <c r="D734" s="267"/>
      <c r="E734" s="114"/>
      <c r="F734" s="180"/>
      <c r="G734" s="174"/>
    </row>
    <row r="735" spans="2:7">
      <c r="B735" s="169" t="s">
        <v>267</v>
      </c>
      <c r="C735" s="104"/>
      <c r="D735" s="267"/>
      <c r="E735" s="114"/>
      <c r="F735" s="180"/>
      <c r="G735" s="174"/>
    </row>
    <row r="736" spans="2:7">
      <c r="B736" s="175" t="s">
        <v>363</v>
      </c>
      <c r="C736" s="104"/>
      <c r="D736" s="267" t="s">
        <v>364</v>
      </c>
      <c r="E736" s="114">
        <v>560.84</v>
      </c>
      <c r="F736" s="173">
        <f>1/D737</f>
        <v>0.16666666666666666</v>
      </c>
      <c r="G736" s="174">
        <f>E736*F736</f>
        <v>93.473333333333329</v>
      </c>
    </row>
    <row r="737" spans="2:7">
      <c r="B737" s="175"/>
      <c r="C737" s="181" t="s">
        <v>270</v>
      </c>
      <c r="D737" s="182">
        <v>6</v>
      </c>
      <c r="E737" s="114"/>
      <c r="F737" s="180"/>
      <c r="G737" s="174"/>
    </row>
    <row r="738" spans="2:7">
      <c r="B738" s="175" t="s">
        <v>365</v>
      </c>
      <c r="C738" s="104"/>
      <c r="D738" s="267" t="s">
        <v>364</v>
      </c>
      <c r="E738" s="114">
        <v>566.45000000000005</v>
      </c>
      <c r="F738" s="173">
        <f>1/D739</f>
        <v>0.16666666666666666</v>
      </c>
      <c r="G738" s="174">
        <f>E738*F738</f>
        <v>94.408333333333331</v>
      </c>
    </row>
    <row r="739" spans="2:7">
      <c r="B739" s="175"/>
      <c r="C739" s="181" t="s">
        <v>270</v>
      </c>
      <c r="D739" s="182">
        <v>6</v>
      </c>
      <c r="E739" s="114"/>
      <c r="F739" s="180"/>
      <c r="G739" s="174"/>
    </row>
    <row r="740" spans="2:7">
      <c r="B740" s="175" t="s">
        <v>366</v>
      </c>
      <c r="C740" s="104"/>
      <c r="D740" s="267" t="s">
        <v>364</v>
      </c>
      <c r="E740" s="114">
        <v>487.34</v>
      </c>
      <c r="F740" s="173">
        <f>1/D741</f>
        <v>0.16666666666666666</v>
      </c>
      <c r="G740" s="174">
        <f>E740*F740</f>
        <v>81.223333333333329</v>
      </c>
    </row>
    <row r="741" spans="2:7" ht="13.5" thickBot="1">
      <c r="B741" s="175"/>
      <c r="C741" s="181" t="s">
        <v>270</v>
      </c>
      <c r="D741" s="182">
        <v>6</v>
      </c>
      <c r="E741" s="114"/>
      <c r="F741" s="180"/>
      <c r="G741" s="183"/>
    </row>
    <row r="742" spans="2:7">
      <c r="B742" s="175"/>
      <c r="C742" s="104"/>
      <c r="D742" s="267"/>
      <c r="E742" s="114"/>
      <c r="F742" s="184" t="s">
        <v>339</v>
      </c>
      <c r="G742" s="170">
        <f>SUM(G736:G741)</f>
        <v>269.10500000000002</v>
      </c>
    </row>
    <row r="743" spans="2:7">
      <c r="B743" s="175"/>
      <c r="C743" s="104"/>
      <c r="D743" s="267"/>
      <c r="E743" s="114"/>
      <c r="F743" s="180"/>
      <c r="G743" s="174"/>
    </row>
    <row r="744" spans="2:7" ht="13.5" thickBot="1">
      <c r="B744" s="175"/>
      <c r="C744" s="104"/>
      <c r="D744" s="267"/>
      <c r="E744" s="114"/>
      <c r="F744" s="191" t="s">
        <v>311</v>
      </c>
      <c r="G744" s="183">
        <f>G742+G733+G729+G720</f>
        <v>933.70876874999999</v>
      </c>
    </row>
    <row r="745" spans="2:7">
      <c r="B745" s="175"/>
      <c r="C745" s="104"/>
      <c r="D745" s="267" t="s">
        <v>285</v>
      </c>
      <c r="E745" s="197">
        <v>1.05</v>
      </c>
      <c r="F745" s="191" t="s">
        <v>312</v>
      </c>
      <c r="G745" s="170">
        <f>+G744*E745</f>
        <v>980.3942071875</v>
      </c>
    </row>
    <row r="746" spans="2:7">
      <c r="B746" s="175"/>
      <c r="C746" s="104"/>
      <c r="D746" s="267"/>
      <c r="E746" s="197"/>
      <c r="F746" s="191"/>
      <c r="G746" s="170"/>
    </row>
    <row r="747" spans="2:7">
      <c r="B747" s="169" t="s">
        <v>367</v>
      </c>
      <c r="C747" s="104"/>
      <c r="D747" s="267" t="s">
        <v>336</v>
      </c>
      <c r="E747" s="114"/>
      <c r="F747" s="118"/>
      <c r="G747" s="170"/>
    </row>
    <row r="748" spans="2:7">
      <c r="B748" s="169" t="s">
        <v>289</v>
      </c>
      <c r="C748" s="104"/>
      <c r="D748" s="267"/>
      <c r="E748" s="114"/>
      <c r="F748" s="118"/>
      <c r="G748" s="170"/>
    </row>
    <row r="749" spans="2:7">
      <c r="B749" s="175" t="s">
        <v>368</v>
      </c>
      <c r="C749" s="104"/>
      <c r="D749" s="267" t="s">
        <v>336</v>
      </c>
      <c r="E749" s="114">
        <v>30</v>
      </c>
      <c r="F749" s="180">
        <v>1</v>
      </c>
      <c r="G749" s="174">
        <f>E749*F749</f>
        <v>30</v>
      </c>
    </row>
    <row r="750" spans="2:7">
      <c r="B750" s="175" t="s">
        <v>369</v>
      </c>
      <c r="C750" s="104"/>
      <c r="D750" s="172" t="s">
        <v>295</v>
      </c>
      <c r="E750" s="114">
        <v>4</v>
      </c>
      <c r="F750" s="180">
        <v>4</v>
      </c>
      <c r="G750" s="174">
        <f>E750*F750</f>
        <v>16</v>
      </c>
    </row>
    <row r="751" spans="2:7">
      <c r="B751" s="175" t="s">
        <v>370</v>
      </c>
      <c r="C751" s="104"/>
      <c r="D751" s="172" t="s">
        <v>295</v>
      </c>
      <c r="E751" s="114">
        <v>8</v>
      </c>
      <c r="F751" s="180">
        <v>2</v>
      </c>
      <c r="G751" s="174">
        <f>E751*F751</f>
        <v>16</v>
      </c>
    </row>
    <row r="752" spans="2:7" ht="13.5" thickBot="1">
      <c r="B752" s="175" t="s">
        <v>371</v>
      </c>
      <c r="C752" s="104"/>
      <c r="D752" s="267" t="s">
        <v>291</v>
      </c>
      <c r="E752" s="114">
        <v>25</v>
      </c>
      <c r="F752" s="180">
        <v>0.2</v>
      </c>
      <c r="G752" s="183">
        <f>E752*F752</f>
        <v>5</v>
      </c>
    </row>
    <row r="753" spans="2:7">
      <c r="B753" s="175"/>
      <c r="C753" s="104"/>
      <c r="D753" s="267"/>
      <c r="E753" s="114"/>
      <c r="F753" s="184" t="s">
        <v>339</v>
      </c>
      <c r="G753" s="170">
        <f>SUM(G749:G752)</f>
        <v>67</v>
      </c>
    </row>
    <row r="754" spans="2:7">
      <c r="B754" s="175"/>
      <c r="C754" s="104"/>
      <c r="D754" s="267"/>
      <c r="E754" s="114"/>
      <c r="F754" s="180"/>
      <c r="G754" s="174"/>
    </row>
    <row r="755" spans="2:7">
      <c r="B755" s="179" t="s">
        <v>301</v>
      </c>
      <c r="C755" s="104"/>
      <c r="D755" s="267"/>
      <c r="E755" s="114"/>
      <c r="F755" s="180"/>
      <c r="G755" s="174"/>
    </row>
    <row r="756" spans="2:7">
      <c r="B756" s="175" t="s">
        <v>354</v>
      </c>
      <c r="C756" s="104"/>
      <c r="D756" s="267" t="s">
        <v>303</v>
      </c>
      <c r="E756" s="114">
        <v>700.9</v>
      </c>
      <c r="F756" s="173">
        <f>1/D757</f>
        <v>6.6666666666666666E-2</v>
      </c>
      <c r="G756" s="174">
        <f>E756*F756</f>
        <v>46.726666666666667</v>
      </c>
    </row>
    <row r="757" spans="2:7">
      <c r="B757" s="175"/>
      <c r="C757" s="181" t="s">
        <v>270</v>
      </c>
      <c r="D757" s="182">
        <v>15</v>
      </c>
      <c r="E757" s="114"/>
      <c r="F757" s="180"/>
      <c r="G757" s="174"/>
    </row>
    <row r="758" spans="2:7">
      <c r="B758" s="175" t="s">
        <v>304</v>
      </c>
      <c r="C758" s="104"/>
      <c r="D758" s="267" t="s">
        <v>303</v>
      </c>
      <c r="E758" s="114">
        <v>355.01</v>
      </c>
      <c r="F758" s="173">
        <f>1/D759</f>
        <v>0.26666666666666666</v>
      </c>
      <c r="G758" s="174">
        <f>E758*F758</f>
        <v>94.669333333333327</v>
      </c>
    </row>
    <row r="759" spans="2:7" ht="13.5" thickBot="1">
      <c r="B759" s="175"/>
      <c r="C759" s="181" t="s">
        <v>270</v>
      </c>
      <c r="D759" s="182">
        <v>3.75</v>
      </c>
      <c r="E759" s="114"/>
      <c r="F759" s="180"/>
      <c r="G759" s="183"/>
    </row>
    <row r="760" spans="2:7">
      <c r="B760" s="175"/>
      <c r="C760" s="104"/>
      <c r="D760" s="267"/>
      <c r="E760" s="114"/>
      <c r="F760" s="184" t="s">
        <v>339</v>
      </c>
      <c r="G760" s="170">
        <f>SUM(G756:G759)</f>
        <v>141.39599999999999</v>
      </c>
    </row>
    <row r="761" spans="2:7">
      <c r="B761" s="175"/>
      <c r="C761" s="104"/>
      <c r="D761" s="267"/>
      <c r="E761" s="114"/>
      <c r="F761" s="180"/>
      <c r="G761" s="174"/>
    </row>
    <row r="762" spans="2:7">
      <c r="B762" s="169" t="s">
        <v>305</v>
      </c>
      <c r="C762" s="104"/>
      <c r="D762" s="267"/>
      <c r="E762" s="114"/>
      <c r="F762" s="180"/>
      <c r="G762" s="174"/>
    </row>
    <row r="763" spans="2:7" ht="13.5" thickBot="1">
      <c r="B763" s="175" t="s">
        <v>306</v>
      </c>
      <c r="C763" s="104"/>
      <c r="D763" s="267" t="s">
        <v>307</v>
      </c>
      <c r="E763" s="114">
        <f>+G760</f>
        <v>141.39599999999999</v>
      </c>
      <c r="F763" s="180">
        <v>0.03</v>
      </c>
      <c r="G763" s="183">
        <f>E763*F763</f>
        <v>4.2418799999999992</v>
      </c>
    </row>
    <row r="764" spans="2:7">
      <c r="B764" s="175"/>
      <c r="C764" s="104"/>
      <c r="D764" s="267"/>
      <c r="E764" s="114"/>
      <c r="F764" s="184" t="s">
        <v>339</v>
      </c>
      <c r="G764" s="170">
        <f>SUM(G761:G763)</f>
        <v>4.2418799999999992</v>
      </c>
    </row>
    <row r="765" spans="2:7">
      <c r="B765" s="175"/>
      <c r="C765" s="104"/>
      <c r="D765" s="267"/>
      <c r="E765" s="114"/>
      <c r="F765" s="180"/>
      <c r="G765" s="174"/>
    </row>
    <row r="766" spans="2:7" ht="13.5" thickBot="1">
      <c r="B766" s="175"/>
      <c r="C766" s="104"/>
      <c r="D766" s="267"/>
      <c r="E766" s="114"/>
      <c r="F766" s="191" t="s">
        <v>284</v>
      </c>
      <c r="G766" s="183">
        <f>G764+G760+G753</f>
        <v>212.63788</v>
      </c>
    </row>
    <row r="767" spans="2:7">
      <c r="B767" s="175"/>
      <c r="C767" s="104"/>
      <c r="D767" s="181" t="s">
        <v>11</v>
      </c>
      <c r="E767" s="197">
        <v>3</v>
      </c>
      <c r="F767" s="118" t="s">
        <v>273</v>
      </c>
      <c r="G767" s="170">
        <f>TRUNC(G766*E767,2)</f>
        <v>637.91</v>
      </c>
    </row>
    <row r="768" spans="2:7">
      <c r="B768" s="175"/>
      <c r="C768" s="104"/>
      <c r="D768" s="267"/>
      <c r="E768" s="197"/>
      <c r="F768" s="118"/>
      <c r="G768" s="170"/>
    </row>
    <row r="769" spans="1:7">
      <c r="B769" s="175"/>
      <c r="C769" s="104" t="s">
        <v>372</v>
      </c>
      <c r="D769" s="267">
        <v>1</v>
      </c>
      <c r="E769" s="197"/>
      <c r="F769" s="191" t="s">
        <v>312</v>
      </c>
      <c r="G769" s="170">
        <f>G767/D769</f>
        <v>637.91</v>
      </c>
    </row>
    <row r="770" spans="1:7" ht="13.5" thickBot="1">
      <c r="B770" s="175"/>
      <c r="C770" s="104"/>
      <c r="D770" s="267"/>
      <c r="E770" s="197"/>
      <c r="F770" s="191"/>
      <c r="G770" s="170"/>
    </row>
    <row r="771" spans="1:7" ht="14.25" thickTop="1" thickBot="1">
      <c r="B771" s="185"/>
      <c r="C771" s="186"/>
      <c r="D771" s="186"/>
      <c r="E771" s="187" t="s">
        <v>274</v>
      </c>
      <c r="F771" s="188"/>
      <c r="G771" s="189">
        <f>G769+G745+G710+G705+G701+G694</f>
        <v>1936.5567857589285</v>
      </c>
    </row>
    <row r="772" spans="1:7" ht="13.5" thickTop="1">
      <c r="B772" s="175"/>
      <c r="C772" s="104"/>
      <c r="D772" s="104"/>
      <c r="E772" s="112" t="s">
        <v>275</v>
      </c>
      <c r="F772" s="113">
        <v>10</v>
      </c>
      <c r="G772" s="190">
        <f>(+G771*F772)/100</f>
        <v>193.65567857589286</v>
      </c>
    </row>
    <row r="773" spans="1:7" ht="13.5" thickBot="1">
      <c r="B773" s="175"/>
      <c r="C773" s="104"/>
      <c r="D773" s="104"/>
      <c r="E773" s="191"/>
      <c r="F773" s="113"/>
      <c r="G773" s="183"/>
    </row>
    <row r="774" spans="1:7">
      <c r="B774" s="175"/>
      <c r="C774" s="104"/>
      <c r="D774" s="104"/>
      <c r="E774" s="191" t="s">
        <v>276</v>
      </c>
      <c r="F774" s="113"/>
      <c r="G774" s="174">
        <f>G771+G772+G773</f>
        <v>2130.2124643348216</v>
      </c>
    </row>
    <row r="775" spans="1:7" ht="13.5" thickBot="1">
      <c r="B775" s="175"/>
      <c r="C775" s="104"/>
      <c r="D775" s="104"/>
      <c r="E775" s="191" t="s">
        <v>277</v>
      </c>
      <c r="F775" s="113">
        <v>0.7</v>
      </c>
      <c r="G775" s="183">
        <f>(+F775*G774)/100</f>
        <v>14.91148725034375</v>
      </c>
    </row>
    <row r="776" spans="1:7">
      <c r="B776" s="175"/>
      <c r="C776" s="104"/>
      <c r="D776" s="104"/>
      <c r="E776" s="191" t="s">
        <v>276</v>
      </c>
      <c r="F776" s="113"/>
      <c r="G776" s="174">
        <f>+G774+G775</f>
        <v>2145.1239515851653</v>
      </c>
    </row>
    <row r="777" spans="1:7" ht="13.5" thickBot="1">
      <c r="B777" s="175"/>
      <c r="C777" s="104"/>
      <c r="D777" s="104"/>
      <c r="E777" s="191" t="s">
        <v>278</v>
      </c>
      <c r="F777" s="113">
        <v>3.8</v>
      </c>
      <c r="G777" s="183">
        <f>(+F777*G776)/100</f>
        <v>81.514710160236277</v>
      </c>
    </row>
    <row r="778" spans="1:7">
      <c r="B778" s="175"/>
      <c r="C778" s="104"/>
      <c r="D778" s="104"/>
      <c r="E778" s="191" t="s">
        <v>276</v>
      </c>
      <c r="F778" s="113"/>
      <c r="G778" s="174">
        <f>+G776+G777</f>
        <v>2226.6386617454014</v>
      </c>
    </row>
    <row r="779" spans="1:7" ht="13.5" thickBot="1">
      <c r="B779" s="175"/>
      <c r="C779" s="104"/>
      <c r="D779" s="104"/>
      <c r="E779" s="191" t="s">
        <v>279</v>
      </c>
      <c r="F779" s="113">
        <v>0.5</v>
      </c>
      <c r="G779" s="183">
        <f>G778*F779/100</f>
        <v>11.133193308727007</v>
      </c>
    </row>
    <row r="780" spans="1:7" ht="13.5" thickBot="1">
      <c r="B780" s="175"/>
      <c r="C780" s="104"/>
      <c r="D780" s="104"/>
      <c r="E780" s="118" t="s">
        <v>273</v>
      </c>
      <c r="F780" s="110"/>
      <c r="G780" s="170">
        <f>G778+G779</f>
        <v>2237.7718550541285</v>
      </c>
    </row>
    <row r="781" spans="1:7" ht="14.25" thickTop="1" thickBot="1">
      <c r="B781" s="185"/>
      <c r="C781" s="186"/>
      <c r="D781" s="186"/>
      <c r="E781" s="187" t="s">
        <v>6</v>
      </c>
      <c r="F781" s="188"/>
      <c r="G781" s="189">
        <f>+G780</f>
        <v>2237.7718550541285</v>
      </c>
    </row>
    <row r="782" spans="1:7" ht="13.5" thickTop="1">
      <c r="B782" s="117"/>
    </row>
    <row r="783" spans="1:7">
      <c r="B783" s="117"/>
    </row>
    <row r="784" spans="1:7">
      <c r="A784" s="120"/>
      <c r="B784" s="275"/>
      <c r="C784" s="479" t="s">
        <v>84</v>
      </c>
      <c r="D784" s="479"/>
      <c r="E784" s="479"/>
      <c r="F784" s="479"/>
      <c r="G784" s="479"/>
    </row>
    <row r="785" spans="1:7">
      <c r="A785" s="120"/>
      <c r="B785" s="275"/>
      <c r="C785" s="274"/>
      <c r="D785" s="274"/>
      <c r="E785" s="274"/>
      <c r="F785" s="274" t="s">
        <v>10</v>
      </c>
      <c r="G785" s="274" t="s">
        <v>263</v>
      </c>
    </row>
    <row r="786" spans="1:7">
      <c r="A786" s="120"/>
      <c r="B786" s="275" t="s">
        <v>42</v>
      </c>
      <c r="C786" s="479" t="s">
        <v>85</v>
      </c>
      <c r="D786" s="479"/>
      <c r="E786" s="479"/>
      <c r="F786" s="479"/>
      <c r="G786" s="479"/>
    </row>
    <row r="787" spans="1:7">
      <c r="A787" s="120"/>
      <c r="B787" s="275" t="s">
        <v>245</v>
      </c>
      <c r="C787" s="462" t="s">
        <v>86</v>
      </c>
      <c r="D787" s="462"/>
      <c r="E787" s="462"/>
      <c r="F787" s="462"/>
      <c r="G787" s="462"/>
    </row>
    <row r="788" spans="1:7">
      <c r="A788" s="120"/>
      <c r="B788" s="275" t="s">
        <v>246</v>
      </c>
      <c r="C788" s="479" t="s">
        <v>87</v>
      </c>
      <c r="D788" s="479"/>
      <c r="E788" s="479"/>
      <c r="F788" s="479"/>
      <c r="G788" s="479"/>
    </row>
    <row r="789" spans="1:7">
      <c r="A789" s="120">
        <v>14</v>
      </c>
      <c r="B789" s="269" t="s">
        <v>375</v>
      </c>
      <c r="C789" s="463" t="s">
        <v>93</v>
      </c>
      <c r="D789" s="463"/>
      <c r="E789" s="463"/>
      <c r="F789" s="463"/>
      <c r="G789" s="463"/>
    </row>
    <row r="790" spans="1:7" ht="13.5" thickBot="1">
      <c r="B790" s="117"/>
    </row>
    <row r="791" spans="1:7" ht="13.5" thickTop="1">
      <c r="B791" s="464" t="s">
        <v>265</v>
      </c>
      <c r="C791" s="465"/>
      <c r="D791" s="464" t="s">
        <v>10</v>
      </c>
      <c r="E791" s="464" t="s">
        <v>266</v>
      </c>
      <c r="F791" s="464" t="s">
        <v>11</v>
      </c>
      <c r="G791" s="464" t="s">
        <v>14</v>
      </c>
    </row>
    <row r="792" spans="1:7" ht="13.5" thickBot="1">
      <c r="B792" s="466"/>
      <c r="C792" s="466"/>
      <c r="D792" s="466"/>
      <c r="E792" s="466"/>
      <c r="F792" s="466"/>
      <c r="G792" s="467"/>
    </row>
    <row r="793" spans="1:7" ht="13.5" thickTop="1">
      <c r="B793" s="169" t="s">
        <v>289</v>
      </c>
      <c r="C793" s="104"/>
      <c r="D793" s="267"/>
      <c r="E793" s="114"/>
      <c r="F793" s="114"/>
      <c r="G793" s="170"/>
    </row>
    <row r="794" spans="1:7" ht="13.5" thickBot="1">
      <c r="B794" s="175" t="s">
        <v>352</v>
      </c>
      <c r="C794" s="104"/>
      <c r="D794" s="267" t="s">
        <v>353</v>
      </c>
      <c r="E794" s="114">
        <v>18</v>
      </c>
      <c r="F794" s="173">
        <v>1.2</v>
      </c>
      <c r="G794" s="183">
        <f>E794*F794</f>
        <v>21.599999999999998</v>
      </c>
    </row>
    <row r="795" spans="1:7">
      <c r="B795" s="176"/>
      <c r="C795" s="177"/>
      <c r="D795" s="177"/>
      <c r="E795" s="177"/>
      <c r="F795" s="118" t="s">
        <v>273</v>
      </c>
      <c r="G795" s="170">
        <f>SUM(G794)</f>
        <v>21.599999999999998</v>
      </c>
    </row>
    <row r="796" spans="1:7">
      <c r="B796" s="176"/>
      <c r="C796" s="177"/>
      <c r="D796" s="177"/>
      <c r="E796" s="177"/>
      <c r="F796" s="118"/>
      <c r="G796" s="170"/>
    </row>
    <row r="797" spans="1:7">
      <c r="B797" s="179" t="s">
        <v>301</v>
      </c>
      <c r="C797" s="177"/>
      <c r="D797" s="177"/>
      <c r="E797" s="177"/>
      <c r="F797" s="118"/>
      <c r="G797" s="170"/>
    </row>
    <row r="798" spans="1:7">
      <c r="B798" s="175" t="s">
        <v>304</v>
      </c>
      <c r="C798" s="104"/>
      <c r="D798" s="267" t="s">
        <v>303</v>
      </c>
      <c r="E798" s="114">
        <v>355.01</v>
      </c>
      <c r="F798" s="173">
        <f>1/D799</f>
        <v>0.5</v>
      </c>
      <c r="G798" s="174">
        <f>E798*F798</f>
        <v>177.505</v>
      </c>
    </row>
    <row r="799" spans="1:7">
      <c r="B799" s="175"/>
      <c r="C799" s="181" t="s">
        <v>270</v>
      </c>
      <c r="D799" s="182">
        <v>2</v>
      </c>
      <c r="E799" s="114"/>
      <c r="F799" s="173"/>
      <c r="G799" s="174"/>
    </row>
    <row r="800" spans="1:7">
      <c r="B800" s="175" t="s">
        <v>354</v>
      </c>
      <c r="C800" s="104"/>
      <c r="D800" s="267" t="s">
        <v>303</v>
      </c>
      <c r="E800" s="114">
        <v>700.9</v>
      </c>
      <c r="F800" s="173">
        <f>1/D801</f>
        <v>0.14285714285714285</v>
      </c>
      <c r="G800" s="174">
        <f>E800*F800</f>
        <v>100.12857142857142</v>
      </c>
    </row>
    <row r="801" spans="2:7" ht="13.5" thickBot="1">
      <c r="B801" s="175"/>
      <c r="C801" s="181" t="s">
        <v>270</v>
      </c>
      <c r="D801" s="182">
        <v>7</v>
      </c>
      <c r="E801" s="114"/>
      <c r="F801" s="173"/>
      <c r="G801" s="183"/>
    </row>
    <row r="802" spans="2:7">
      <c r="B802" s="175"/>
      <c r="C802" s="104"/>
      <c r="D802" s="267"/>
      <c r="E802" s="114"/>
      <c r="F802" s="118" t="s">
        <v>273</v>
      </c>
      <c r="G802" s="170">
        <f>SUM(G798:G800)</f>
        <v>277.63357142857143</v>
      </c>
    </row>
    <row r="803" spans="2:7">
      <c r="B803" s="175"/>
      <c r="C803" s="104"/>
      <c r="D803" s="267"/>
      <c r="E803" s="114"/>
      <c r="F803" s="118"/>
      <c r="G803" s="170"/>
    </row>
    <row r="804" spans="2:7">
      <c r="B804" s="169" t="s">
        <v>305</v>
      </c>
      <c r="C804" s="104"/>
      <c r="D804" s="267"/>
      <c r="E804" s="114"/>
      <c r="F804" s="118"/>
      <c r="G804" s="170"/>
    </row>
    <row r="805" spans="2:7" ht="13.5" thickBot="1">
      <c r="B805" s="175" t="s">
        <v>306</v>
      </c>
      <c r="C805" s="104"/>
      <c r="D805" s="267" t="s">
        <v>344</v>
      </c>
      <c r="E805" s="114">
        <f>+G802</f>
        <v>277.63357142857143</v>
      </c>
      <c r="F805" s="173">
        <v>0.03</v>
      </c>
      <c r="G805" s="183">
        <f>E805*F805</f>
        <v>8.3290071428571419</v>
      </c>
    </row>
    <row r="806" spans="2:7">
      <c r="B806" s="175"/>
      <c r="C806" s="104"/>
      <c r="D806" s="267"/>
      <c r="E806" s="114"/>
      <c r="F806" s="118" t="s">
        <v>273</v>
      </c>
      <c r="G806" s="170">
        <f>SUM(G803:G805)</f>
        <v>8.3290071428571419</v>
      </c>
    </row>
    <row r="807" spans="2:7">
      <c r="B807" s="175"/>
      <c r="C807" s="104"/>
      <c r="D807" s="267"/>
      <c r="E807" s="114"/>
      <c r="F807" s="118"/>
      <c r="G807" s="170"/>
    </row>
    <row r="808" spans="2:7">
      <c r="B808" s="169" t="s">
        <v>308</v>
      </c>
      <c r="C808" s="104"/>
      <c r="D808" s="267"/>
      <c r="E808" s="114"/>
      <c r="F808" s="118"/>
      <c r="G808" s="170"/>
    </row>
    <row r="809" spans="2:7">
      <c r="B809" s="175" t="s">
        <v>355</v>
      </c>
      <c r="C809" s="104"/>
      <c r="D809" s="267" t="s">
        <v>269</v>
      </c>
      <c r="E809" s="114">
        <v>74.83</v>
      </c>
      <c r="F809" s="173">
        <f>1/D810</f>
        <v>0.14285714285714285</v>
      </c>
      <c r="G809" s="174">
        <f>E809*F809</f>
        <v>10.69</v>
      </c>
    </row>
    <row r="810" spans="2:7" ht="13.5" thickBot="1">
      <c r="B810" s="175"/>
      <c r="C810" s="181" t="s">
        <v>270</v>
      </c>
      <c r="D810" s="182">
        <v>7</v>
      </c>
      <c r="E810" s="114"/>
      <c r="F810" s="173"/>
      <c r="G810" s="183"/>
    </row>
    <row r="811" spans="2:7">
      <c r="B811" s="175"/>
      <c r="C811" s="104"/>
      <c r="D811" s="267"/>
      <c r="E811" s="114"/>
      <c r="F811" s="118" t="s">
        <v>273</v>
      </c>
      <c r="G811" s="170">
        <f>SUM(G809:G810)</f>
        <v>10.69</v>
      </c>
    </row>
    <row r="812" spans="2:7">
      <c r="B812" s="175"/>
      <c r="C812" s="104"/>
      <c r="D812" s="267"/>
      <c r="E812" s="114"/>
      <c r="F812" s="118"/>
      <c r="G812" s="170"/>
    </row>
    <row r="813" spans="2:7">
      <c r="B813" s="169" t="s">
        <v>356</v>
      </c>
      <c r="C813" s="104"/>
      <c r="D813" s="267"/>
      <c r="E813" s="114"/>
      <c r="F813" s="118"/>
      <c r="G813" s="170"/>
    </row>
    <row r="814" spans="2:7">
      <c r="B814" s="169"/>
      <c r="C814" s="104"/>
      <c r="D814" s="267"/>
      <c r="E814" s="114"/>
      <c r="F814" s="118"/>
      <c r="G814" s="170"/>
    </row>
    <row r="815" spans="2:7">
      <c r="B815" s="169" t="s">
        <v>376</v>
      </c>
      <c r="C815" s="104"/>
      <c r="D815" s="267" t="s">
        <v>263</v>
      </c>
      <c r="E815" s="114"/>
      <c r="F815" s="198"/>
      <c r="G815" s="170"/>
    </row>
    <row r="816" spans="2:7">
      <c r="B816" s="169" t="s">
        <v>289</v>
      </c>
      <c r="C816" s="104"/>
      <c r="D816" s="267"/>
      <c r="E816" s="114"/>
      <c r="F816" s="198"/>
      <c r="G816" s="170"/>
    </row>
    <row r="817" spans="2:7">
      <c r="B817" s="175" t="s">
        <v>358</v>
      </c>
      <c r="C817" s="104"/>
      <c r="D817" s="267" t="s">
        <v>359</v>
      </c>
      <c r="E817" s="114">
        <v>2100</v>
      </c>
      <c r="F817" s="180">
        <v>0.3</v>
      </c>
      <c r="G817" s="174">
        <f>E817*F817</f>
        <v>630</v>
      </c>
    </row>
    <row r="818" spans="2:7">
      <c r="B818" s="175" t="s">
        <v>360</v>
      </c>
      <c r="C818" s="104"/>
      <c r="D818" s="267" t="s">
        <v>263</v>
      </c>
      <c r="E818" s="114">
        <v>125</v>
      </c>
      <c r="F818" s="180">
        <v>0.52800000000000002</v>
      </c>
      <c r="G818" s="174">
        <f>ROUND(F818*E818,2)</f>
        <v>66</v>
      </c>
    </row>
    <row r="819" spans="2:7">
      <c r="B819" s="175" t="s">
        <v>361</v>
      </c>
      <c r="C819" s="104"/>
      <c r="D819" s="267" t="s">
        <v>263</v>
      </c>
      <c r="E819" s="114">
        <v>200</v>
      </c>
      <c r="F819" s="180">
        <v>0.65100000000000002</v>
      </c>
      <c r="G819" s="174">
        <f>E819*F819</f>
        <v>130.20000000000002</v>
      </c>
    </row>
    <row r="820" spans="2:7" ht="13.5" thickBot="1">
      <c r="B820" s="175" t="s">
        <v>362</v>
      </c>
      <c r="C820" s="104"/>
      <c r="D820" s="267" t="s">
        <v>263</v>
      </c>
      <c r="E820" s="114">
        <v>10</v>
      </c>
      <c r="F820" s="180">
        <v>0.2</v>
      </c>
      <c r="G820" s="183">
        <f>E820*F820</f>
        <v>2</v>
      </c>
    </row>
    <row r="821" spans="2:7">
      <c r="B821" s="175"/>
      <c r="C821" s="104"/>
      <c r="D821" s="267"/>
      <c r="E821" s="114"/>
      <c r="F821" s="184" t="s">
        <v>339</v>
      </c>
      <c r="G821" s="170">
        <f>SUM(G817:G820)</f>
        <v>828.2</v>
      </c>
    </row>
    <row r="822" spans="2:7">
      <c r="B822" s="175"/>
      <c r="C822" s="104"/>
      <c r="D822" s="267"/>
      <c r="E822" s="114"/>
      <c r="F822" s="180"/>
      <c r="G822" s="174"/>
    </row>
    <row r="823" spans="2:7">
      <c r="B823" s="179" t="s">
        <v>301</v>
      </c>
      <c r="C823" s="104"/>
      <c r="D823" s="267"/>
      <c r="E823" s="114"/>
      <c r="F823" s="180"/>
      <c r="G823" s="174"/>
    </row>
    <row r="824" spans="2:7">
      <c r="B824" s="175" t="s">
        <v>304</v>
      </c>
      <c r="C824" s="104"/>
      <c r="D824" s="267" t="s">
        <v>303</v>
      </c>
      <c r="E824" s="114">
        <v>355.01</v>
      </c>
      <c r="F824" s="173">
        <f>1/D825</f>
        <v>2.0833333333333332E-2</v>
      </c>
      <c r="G824" s="174">
        <f>E824*F824</f>
        <v>7.3960416666666662</v>
      </c>
    </row>
    <row r="825" spans="2:7">
      <c r="B825" s="175"/>
      <c r="C825" s="181" t="s">
        <v>270</v>
      </c>
      <c r="D825" s="182">
        <v>48</v>
      </c>
      <c r="E825" s="114"/>
      <c r="F825" s="180"/>
      <c r="G825" s="174"/>
    </row>
    <row r="826" spans="2:7">
      <c r="B826" s="175" t="s">
        <v>304</v>
      </c>
      <c r="C826" s="104"/>
      <c r="D826" s="267" t="s">
        <v>303</v>
      </c>
      <c r="E826" s="114">
        <v>355.01</v>
      </c>
      <c r="F826" s="173">
        <f>1/D827</f>
        <v>2.0833333333333332E-2</v>
      </c>
      <c r="G826" s="174">
        <f>E826*F826</f>
        <v>7.3960416666666662</v>
      </c>
    </row>
    <row r="827" spans="2:7">
      <c r="B827" s="175"/>
      <c r="C827" s="181" t="s">
        <v>270</v>
      </c>
      <c r="D827" s="182">
        <v>48</v>
      </c>
      <c r="E827" s="114"/>
      <c r="F827" s="180"/>
      <c r="G827" s="174"/>
    </row>
    <row r="828" spans="2:7">
      <c r="B828" s="175" t="s">
        <v>304</v>
      </c>
      <c r="C828" s="104"/>
      <c r="D828" s="267" t="s">
        <v>303</v>
      </c>
      <c r="E828" s="114">
        <v>355.01</v>
      </c>
      <c r="F828" s="173">
        <f>1/D829</f>
        <v>2.0833333333333332E-2</v>
      </c>
      <c r="G828" s="174">
        <f>E828*F828</f>
        <v>7.3960416666666662</v>
      </c>
    </row>
    <row r="829" spans="2:7" ht="13.5" thickBot="1">
      <c r="B829" s="175"/>
      <c r="C829" s="181" t="s">
        <v>270</v>
      </c>
      <c r="D829" s="182">
        <v>48</v>
      </c>
      <c r="E829" s="114"/>
      <c r="F829" s="180"/>
      <c r="G829" s="183"/>
    </row>
    <row r="830" spans="2:7">
      <c r="B830" s="175"/>
      <c r="C830" s="104"/>
      <c r="D830" s="267"/>
      <c r="E830" s="114"/>
      <c r="F830" s="184" t="s">
        <v>339</v>
      </c>
      <c r="G830" s="170">
        <f>SUM(G824:G829)</f>
        <v>22.188124999999999</v>
      </c>
    </row>
    <row r="831" spans="2:7">
      <c r="B831" s="175"/>
      <c r="C831" s="104"/>
      <c r="D831" s="267"/>
      <c r="E831" s="114"/>
      <c r="F831" s="180"/>
      <c r="G831" s="174"/>
    </row>
    <row r="832" spans="2:7">
      <c r="B832" s="169" t="s">
        <v>305</v>
      </c>
      <c r="C832" s="104"/>
      <c r="D832" s="267"/>
      <c r="E832" s="114"/>
      <c r="F832" s="180"/>
      <c r="G832" s="174"/>
    </row>
    <row r="833" spans="2:7" ht="13.5" thickBot="1">
      <c r="B833" s="175" t="s">
        <v>306</v>
      </c>
      <c r="C833" s="104"/>
      <c r="D833" s="267" t="s">
        <v>344</v>
      </c>
      <c r="E833" s="114">
        <f>+G830</f>
        <v>22.188124999999999</v>
      </c>
      <c r="F833" s="173">
        <v>0.03</v>
      </c>
      <c r="G833" s="183">
        <f>E833*F833</f>
        <v>0.66564374999999998</v>
      </c>
    </row>
    <row r="834" spans="2:7">
      <c r="B834" s="175"/>
      <c r="C834" s="104"/>
      <c r="D834" s="267"/>
      <c r="E834" s="114"/>
      <c r="F834" s="118" t="s">
        <v>273</v>
      </c>
      <c r="G834" s="170">
        <f>SUM(G831:G833)</f>
        <v>0.66564374999999998</v>
      </c>
    </row>
    <row r="835" spans="2:7">
      <c r="B835" s="175"/>
      <c r="C835" s="104"/>
      <c r="D835" s="267"/>
      <c r="E835" s="114"/>
      <c r="F835" s="180"/>
      <c r="G835" s="174"/>
    </row>
    <row r="836" spans="2:7">
      <c r="B836" s="169" t="s">
        <v>267</v>
      </c>
      <c r="C836" s="104"/>
      <c r="D836" s="267"/>
      <c r="E836" s="114"/>
      <c r="F836" s="180"/>
      <c r="G836" s="174"/>
    </row>
    <row r="837" spans="2:7">
      <c r="B837" s="175" t="s">
        <v>363</v>
      </c>
      <c r="C837" s="104"/>
      <c r="D837" s="267" t="s">
        <v>364</v>
      </c>
      <c r="E837" s="114">
        <v>560.84</v>
      </c>
      <c r="F837" s="173">
        <f>1/D838</f>
        <v>0.16666666666666666</v>
      </c>
      <c r="G837" s="174">
        <f>E837*F837</f>
        <v>93.473333333333329</v>
      </c>
    </row>
    <row r="838" spans="2:7">
      <c r="B838" s="175"/>
      <c r="C838" s="181" t="s">
        <v>270</v>
      </c>
      <c r="D838" s="182">
        <v>6</v>
      </c>
      <c r="E838" s="114"/>
      <c r="F838" s="180"/>
      <c r="G838" s="174"/>
    </row>
    <row r="839" spans="2:7">
      <c r="B839" s="175" t="s">
        <v>365</v>
      </c>
      <c r="C839" s="104"/>
      <c r="D839" s="267" t="s">
        <v>364</v>
      </c>
      <c r="E839" s="114">
        <v>566.45000000000005</v>
      </c>
      <c r="F839" s="173">
        <f>1/D840</f>
        <v>0.16666666666666666</v>
      </c>
      <c r="G839" s="174">
        <f>E839*F839</f>
        <v>94.408333333333331</v>
      </c>
    </row>
    <row r="840" spans="2:7">
      <c r="B840" s="175"/>
      <c r="C840" s="181" t="s">
        <v>270</v>
      </c>
      <c r="D840" s="182">
        <v>6</v>
      </c>
      <c r="E840" s="114"/>
      <c r="F840" s="180"/>
      <c r="G840" s="174"/>
    </row>
    <row r="841" spans="2:7">
      <c r="B841" s="175" t="s">
        <v>366</v>
      </c>
      <c r="C841" s="104"/>
      <c r="D841" s="267" t="s">
        <v>364</v>
      </c>
      <c r="E841" s="114">
        <v>487.34</v>
      </c>
      <c r="F841" s="173">
        <f>1/D842</f>
        <v>0.16666666666666666</v>
      </c>
      <c r="G841" s="174">
        <f>E841*F841</f>
        <v>81.223333333333329</v>
      </c>
    </row>
    <row r="842" spans="2:7" ht="13.5" thickBot="1">
      <c r="B842" s="175"/>
      <c r="C842" s="181" t="s">
        <v>270</v>
      </c>
      <c r="D842" s="182">
        <v>6</v>
      </c>
      <c r="E842" s="114"/>
      <c r="F842" s="180"/>
      <c r="G842" s="183"/>
    </row>
    <row r="843" spans="2:7">
      <c r="B843" s="175"/>
      <c r="C843" s="104"/>
      <c r="D843" s="267"/>
      <c r="E843" s="114"/>
      <c r="F843" s="184" t="s">
        <v>339</v>
      </c>
      <c r="G843" s="170">
        <f>SUM(G837:G842)</f>
        <v>269.10500000000002</v>
      </c>
    </row>
    <row r="844" spans="2:7">
      <c r="B844" s="175"/>
      <c r="C844" s="104"/>
      <c r="D844" s="267"/>
      <c r="E844" s="114"/>
      <c r="F844" s="180"/>
      <c r="G844" s="174"/>
    </row>
    <row r="845" spans="2:7" ht="13.5" thickBot="1">
      <c r="B845" s="175"/>
      <c r="C845" s="104"/>
      <c r="D845" s="267"/>
      <c r="E845" s="114"/>
      <c r="F845" s="191" t="s">
        <v>311</v>
      </c>
      <c r="G845" s="183">
        <f>G843+G834+G830+G821</f>
        <v>1120.15876875</v>
      </c>
    </row>
    <row r="846" spans="2:7">
      <c r="B846" s="175"/>
      <c r="C846" s="104"/>
      <c r="D846" s="267" t="s">
        <v>285</v>
      </c>
      <c r="E846" s="197">
        <v>1.05</v>
      </c>
      <c r="F846" s="191" t="s">
        <v>312</v>
      </c>
      <c r="G846" s="170">
        <f>+G845*E846</f>
        <v>1176.1667071875002</v>
      </c>
    </row>
    <row r="847" spans="2:7">
      <c r="B847" s="175"/>
      <c r="C847" s="104"/>
      <c r="D847" s="267"/>
      <c r="E847" s="197"/>
      <c r="F847" s="191"/>
      <c r="G847" s="170"/>
    </row>
    <row r="848" spans="2:7">
      <c r="B848" s="169" t="s">
        <v>377</v>
      </c>
      <c r="C848" s="104"/>
      <c r="D848" s="267" t="s">
        <v>336</v>
      </c>
      <c r="E848" s="114"/>
      <c r="F848" s="118"/>
      <c r="G848" s="170"/>
    </row>
    <row r="849" spans="2:7">
      <c r="B849" s="169" t="s">
        <v>289</v>
      </c>
      <c r="C849" s="104"/>
      <c r="D849" s="267"/>
      <c r="E849" s="114"/>
      <c r="F849" s="118"/>
      <c r="G849" s="170"/>
    </row>
    <row r="850" spans="2:7">
      <c r="B850" s="175" t="s">
        <v>368</v>
      </c>
      <c r="C850" s="104"/>
      <c r="D850" s="267" t="s">
        <v>336</v>
      </c>
      <c r="E850" s="114">
        <v>30</v>
      </c>
      <c r="F850" s="180">
        <v>1</v>
      </c>
      <c r="G850" s="174">
        <f>E850*F850</f>
        <v>30</v>
      </c>
    </row>
    <row r="851" spans="2:7">
      <c r="B851" s="175" t="s">
        <v>369</v>
      </c>
      <c r="C851" s="104"/>
      <c r="D851" s="172" t="s">
        <v>295</v>
      </c>
      <c r="E851" s="114">
        <v>4</v>
      </c>
      <c r="F851" s="180">
        <v>4</v>
      </c>
      <c r="G851" s="174">
        <f>E851*F851</f>
        <v>16</v>
      </c>
    </row>
    <row r="852" spans="2:7">
      <c r="B852" s="175" t="s">
        <v>370</v>
      </c>
      <c r="C852" s="104"/>
      <c r="D852" s="172" t="s">
        <v>295</v>
      </c>
      <c r="E852" s="114">
        <v>8</v>
      </c>
      <c r="F852" s="180">
        <v>2</v>
      </c>
      <c r="G852" s="174">
        <f>E852*F852</f>
        <v>16</v>
      </c>
    </row>
    <row r="853" spans="2:7" ht="13.5" thickBot="1">
      <c r="B853" s="175" t="s">
        <v>371</v>
      </c>
      <c r="C853" s="104"/>
      <c r="D853" s="267" t="s">
        <v>291</v>
      </c>
      <c r="E853" s="114">
        <v>25</v>
      </c>
      <c r="F853" s="180">
        <v>0.2</v>
      </c>
      <c r="G853" s="183">
        <f>E853*F853</f>
        <v>5</v>
      </c>
    </row>
    <row r="854" spans="2:7">
      <c r="B854" s="175"/>
      <c r="C854" s="104"/>
      <c r="D854" s="267"/>
      <c r="E854" s="114"/>
      <c r="F854" s="184" t="s">
        <v>339</v>
      </c>
      <c r="G854" s="170">
        <f>SUM(G850:G853)</f>
        <v>67</v>
      </c>
    </row>
    <row r="855" spans="2:7">
      <c r="B855" s="175"/>
      <c r="C855" s="104"/>
      <c r="D855" s="267"/>
      <c r="E855" s="114"/>
      <c r="F855" s="180"/>
      <c r="G855" s="174"/>
    </row>
    <row r="856" spans="2:7">
      <c r="B856" s="179" t="s">
        <v>301</v>
      </c>
      <c r="C856" s="104"/>
      <c r="D856" s="267"/>
      <c r="E856" s="114"/>
      <c r="F856" s="180"/>
      <c r="G856" s="174"/>
    </row>
    <row r="857" spans="2:7">
      <c r="B857" s="175" t="s">
        <v>354</v>
      </c>
      <c r="C857" s="104"/>
      <c r="D857" s="267" t="s">
        <v>303</v>
      </c>
      <c r="E857" s="114">
        <v>700.9</v>
      </c>
      <c r="F857" s="173">
        <f>1/D858</f>
        <v>6.6666666666666666E-2</v>
      </c>
      <c r="G857" s="174">
        <f>E857*F857</f>
        <v>46.726666666666667</v>
      </c>
    </row>
    <row r="858" spans="2:7">
      <c r="B858" s="175"/>
      <c r="C858" s="181" t="s">
        <v>270</v>
      </c>
      <c r="D858" s="182">
        <v>15</v>
      </c>
      <c r="E858" s="114"/>
      <c r="F858" s="180"/>
      <c r="G858" s="174"/>
    </row>
    <row r="859" spans="2:7">
      <c r="B859" s="175" t="s">
        <v>304</v>
      </c>
      <c r="C859" s="104"/>
      <c r="D859" s="267" t="s">
        <v>303</v>
      </c>
      <c r="E859" s="114">
        <v>355.01</v>
      </c>
      <c r="F859" s="173">
        <f>1/D860</f>
        <v>0.26666666666666666</v>
      </c>
      <c r="G859" s="174">
        <f>E859*F859</f>
        <v>94.669333333333327</v>
      </c>
    </row>
    <row r="860" spans="2:7" ht="13.5" thickBot="1">
      <c r="B860" s="175"/>
      <c r="C860" s="181" t="s">
        <v>270</v>
      </c>
      <c r="D860" s="182">
        <v>3.75</v>
      </c>
      <c r="E860" s="114"/>
      <c r="F860" s="180"/>
      <c r="G860" s="183"/>
    </row>
    <row r="861" spans="2:7">
      <c r="B861" s="175"/>
      <c r="C861" s="104"/>
      <c r="D861" s="267"/>
      <c r="E861" s="114"/>
      <c r="F861" s="184" t="s">
        <v>339</v>
      </c>
      <c r="G861" s="170">
        <f>SUM(G857:G860)</f>
        <v>141.39599999999999</v>
      </c>
    </row>
    <row r="862" spans="2:7">
      <c r="B862" s="175"/>
      <c r="C862" s="104"/>
      <c r="D862" s="267"/>
      <c r="E862" s="114"/>
      <c r="F862" s="180"/>
      <c r="G862" s="174"/>
    </row>
    <row r="863" spans="2:7">
      <c r="B863" s="169" t="s">
        <v>305</v>
      </c>
      <c r="C863" s="104"/>
      <c r="D863" s="267"/>
      <c r="E863" s="114"/>
      <c r="F863" s="180"/>
      <c r="G863" s="174"/>
    </row>
    <row r="864" spans="2:7" ht="13.5" thickBot="1">
      <c r="B864" s="175" t="s">
        <v>306</v>
      </c>
      <c r="C864" s="104"/>
      <c r="D864" s="267" t="s">
        <v>307</v>
      </c>
      <c r="E864" s="114">
        <f>+G861</f>
        <v>141.39599999999999</v>
      </c>
      <c r="F864" s="180">
        <v>0.03</v>
      </c>
      <c r="G864" s="183">
        <f>E864*F864</f>
        <v>4.2418799999999992</v>
      </c>
    </row>
    <row r="865" spans="2:7">
      <c r="B865" s="175"/>
      <c r="C865" s="104"/>
      <c r="D865" s="267"/>
      <c r="E865" s="114"/>
      <c r="F865" s="184" t="s">
        <v>339</v>
      </c>
      <c r="G865" s="170">
        <f>SUM(G862:G864)</f>
        <v>4.2418799999999992</v>
      </c>
    </row>
    <row r="866" spans="2:7">
      <c r="B866" s="175"/>
      <c r="C866" s="104"/>
      <c r="D866" s="267"/>
      <c r="E866" s="114"/>
      <c r="F866" s="180"/>
      <c r="G866" s="174"/>
    </row>
    <row r="867" spans="2:7" ht="13.5" thickBot="1">
      <c r="B867" s="175"/>
      <c r="C867" s="104"/>
      <c r="D867" s="267"/>
      <c r="E867" s="114"/>
      <c r="F867" s="191" t="s">
        <v>284</v>
      </c>
      <c r="G867" s="183">
        <f>G865+G861+G854</f>
        <v>212.63788</v>
      </c>
    </row>
    <row r="868" spans="2:7">
      <c r="B868" s="175"/>
      <c r="C868" s="104"/>
      <c r="D868" s="181" t="s">
        <v>11</v>
      </c>
      <c r="E868" s="197">
        <v>2.5</v>
      </c>
      <c r="F868" s="118" t="s">
        <v>273</v>
      </c>
      <c r="G868" s="170">
        <f>TRUNC(G867*E868,2)</f>
        <v>531.59</v>
      </c>
    </row>
    <row r="869" spans="2:7">
      <c r="B869" s="175"/>
      <c r="C869" s="104"/>
      <c r="D869" s="267"/>
      <c r="E869" s="197"/>
      <c r="F869" s="118"/>
      <c r="G869" s="170"/>
    </row>
    <row r="870" spans="2:7">
      <c r="B870" s="175"/>
      <c r="C870" s="104" t="s">
        <v>372</v>
      </c>
      <c r="D870" s="267">
        <v>1</v>
      </c>
      <c r="E870" s="197"/>
      <c r="F870" s="191" t="s">
        <v>312</v>
      </c>
      <c r="G870" s="170">
        <f>G868/D870</f>
        <v>531.59</v>
      </c>
    </row>
    <row r="871" spans="2:7" ht="13.5" thickBot="1">
      <c r="B871" s="175"/>
      <c r="C871" s="104"/>
      <c r="D871" s="267"/>
      <c r="E871" s="197"/>
      <c r="F871" s="191"/>
      <c r="G871" s="170"/>
    </row>
    <row r="872" spans="2:7" ht="14.25" thickTop="1" thickBot="1">
      <c r="B872" s="185"/>
      <c r="C872" s="186"/>
      <c r="D872" s="186"/>
      <c r="E872" s="187" t="s">
        <v>274</v>
      </c>
      <c r="F872" s="188"/>
      <c r="G872" s="189">
        <f>G870+G846+G811+G806+G802+G795</f>
        <v>2026.0092857589286</v>
      </c>
    </row>
    <row r="873" spans="2:7" ht="13.5" thickTop="1">
      <c r="B873" s="175"/>
      <c r="C873" s="104"/>
      <c r="D873" s="104"/>
      <c r="E873" s="112" t="s">
        <v>275</v>
      </c>
      <c r="F873" s="113">
        <v>10</v>
      </c>
      <c r="G873" s="190">
        <f>(+G872*F873)/100</f>
        <v>202.60092857589288</v>
      </c>
    </row>
    <row r="874" spans="2:7" ht="13.5" thickBot="1">
      <c r="B874" s="175"/>
      <c r="C874" s="104"/>
      <c r="D874" s="104"/>
      <c r="E874" s="191"/>
      <c r="F874" s="113"/>
      <c r="G874" s="183"/>
    </row>
    <row r="875" spans="2:7">
      <c r="B875" s="175"/>
      <c r="C875" s="104"/>
      <c r="D875" s="104"/>
      <c r="E875" s="191" t="s">
        <v>276</v>
      </c>
      <c r="F875" s="113"/>
      <c r="G875" s="174">
        <f>G872+G873+G874</f>
        <v>2228.6102143348216</v>
      </c>
    </row>
    <row r="876" spans="2:7" ht="13.5" thickBot="1">
      <c r="B876" s="175"/>
      <c r="C876" s="104"/>
      <c r="D876" s="104"/>
      <c r="E876" s="191" t="s">
        <v>277</v>
      </c>
      <c r="F876" s="113">
        <v>0.7</v>
      </c>
      <c r="G876" s="183">
        <f>(+F876*G875)/100</f>
        <v>15.600271500343752</v>
      </c>
    </row>
    <row r="877" spans="2:7">
      <c r="B877" s="175"/>
      <c r="C877" s="104"/>
      <c r="D877" s="104"/>
      <c r="E877" s="191" t="s">
        <v>276</v>
      </c>
      <c r="F877" s="113"/>
      <c r="G877" s="174">
        <f>+G875+G876</f>
        <v>2244.2104858351654</v>
      </c>
    </row>
    <row r="878" spans="2:7" ht="13.5" thickBot="1">
      <c r="B878" s="175"/>
      <c r="C878" s="104"/>
      <c r="D878" s="104"/>
      <c r="E878" s="191" t="s">
        <v>278</v>
      </c>
      <c r="F878" s="113">
        <v>3.8</v>
      </c>
      <c r="G878" s="183">
        <f>(+F878*G877)/100</f>
        <v>85.279998461736284</v>
      </c>
    </row>
    <row r="879" spans="2:7">
      <c r="B879" s="175"/>
      <c r="C879" s="104"/>
      <c r="D879" s="104"/>
      <c r="E879" s="191" t="s">
        <v>276</v>
      </c>
      <c r="F879" s="113"/>
      <c r="G879" s="174">
        <f>+G877+G878</f>
        <v>2329.4904842969017</v>
      </c>
    </row>
    <row r="880" spans="2:7" ht="13.5" thickBot="1">
      <c r="B880" s="175"/>
      <c r="C880" s="104"/>
      <c r="D880" s="104"/>
      <c r="E880" s="191" t="s">
        <v>279</v>
      </c>
      <c r="F880" s="113">
        <v>0.5</v>
      </c>
      <c r="G880" s="183">
        <f>G879*F880/100</f>
        <v>11.647452421484509</v>
      </c>
    </row>
    <row r="881" spans="1:7" ht="13.5" thickBot="1">
      <c r="B881" s="175"/>
      <c r="C881" s="104"/>
      <c r="D881" s="104"/>
      <c r="E881" s="118" t="s">
        <v>273</v>
      </c>
      <c r="F881" s="110"/>
      <c r="G881" s="170">
        <f>G879+G880</f>
        <v>2341.1379367183863</v>
      </c>
    </row>
    <row r="882" spans="1:7" ht="14.25" thickTop="1" thickBot="1">
      <c r="B882" s="185"/>
      <c r="C882" s="186"/>
      <c r="D882" s="186"/>
      <c r="E882" s="187" t="s">
        <v>6</v>
      </c>
      <c r="F882" s="188"/>
      <c r="G882" s="189">
        <f>+G881</f>
        <v>2341.1379367183863</v>
      </c>
    </row>
    <row r="883" spans="1:7" ht="13.5" thickTop="1">
      <c r="B883" s="203"/>
      <c r="C883" s="203"/>
      <c r="D883" s="267"/>
      <c r="E883" s="114"/>
      <c r="F883" s="118"/>
      <c r="G883" s="119"/>
    </row>
    <row r="885" spans="1:7">
      <c r="A885" s="120"/>
      <c r="B885" s="275"/>
      <c r="C885" s="479" t="s">
        <v>96</v>
      </c>
      <c r="D885" s="479"/>
      <c r="E885" s="479"/>
      <c r="F885" s="479"/>
      <c r="G885" s="479"/>
    </row>
    <row r="886" spans="1:7">
      <c r="A886" s="120"/>
      <c r="B886" s="275"/>
      <c r="C886" s="274"/>
      <c r="D886" s="274"/>
      <c r="E886" s="274"/>
      <c r="F886" s="274" t="s">
        <v>10</v>
      </c>
      <c r="G886" s="274" t="s">
        <v>291</v>
      </c>
    </row>
    <row r="887" spans="1:7">
      <c r="A887" s="120"/>
      <c r="B887" s="275" t="s">
        <v>97</v>
      </c>
      <c r="C887" s="479" t="s">
        <v>98</v>
      </c>
      <c r="D887" s="479"/>
      <c r="E887" s="479"/>
      <c r="F887" s="479"/>
      <c r="G887" s="479"/>
    </row>
    <row r="888" spans="1:7">
      <c r="A888" s="120"/>
      <c r="B888" s="275" t="s">
        <v>247</v>
      </c>
      <c r="C888" s="480" t="s">
        <v>100</v>
      </c>
      <c r="D888" s="480"/>
      <c r="E888" s="480"/>
      <c r="F888" s="480"/>
      <c r="G888" s="480"/>
    </row>
    <row r="889" spans="1:7">
      <c r="A889" s="120">
        <v>15</v>
      </c>
      <c r="B889" s="275" t="s">
        <v>248</v>
      </c>
      <c r="C889" s="479" t="s">
        <v>102</v>
      </c>
      <c r="D889" s="479"/>
      <c r="E889" s="479"/>
      <c r="F889" s="479"/>
      <c r="G889" s="479"/>
    </row>
    <row r="890" spans="1:7" ht="13.5" thickBot="1">
      <c r="B890" s="117"/>
    </row>
    <row r="891" spans="1:7" ht="13.5" thickTop="1">
      <c r="B891" s="464" t="s">
        <v>265</v>
      </c>
      <c r="C891" s="465"/>
      <c r="D891" s="464" t="s">
        <v>10</v>
      </c>
      <c r="E891" s="464" t="s">
        <v>266</v>
      </c>
      <c r="F891" s="464" t="s">
        <v>11</v>
      </c>
      <c r="G891" s="464" t="s">
        <v>14</v>
      </c>
    </row>
    <row r="892" spans="1:7" ht="13.5" thickBot="1">
      <c r="B892" s="466"/>
      <c r="C892" s="466"/>
      <c r="D892" s="466"/>
      <c r="E892" s="466"/>
      <c r="F892" s="466"/>
      <c r="G892" s="467"/>
    </row>
    <row r="893" spans="1:7" ht="13.5" thickTop="1">
      <c r="B893" s="169" t="s">
        <v>289</v>
      </c>
      <c r="C893" s="104"/>
      <c r="D893" s="267"/>
      <c r="E893" s="114"/>
      <c r="F893" s="114"/>
      <c r="G893" s="170"/>
    </row>
    <row r="894" spans="1:7">
      <c r="B894" s="175" t="s">
        <v>380</v>
      </c>
      <c r="C894" s="104"/>
      <c r="D894" s="267" t="s">
        <v>291</v>
      </c>
      <c r="E894" s="114">
        <v>9.5</v>
      </c>
      <c r="F894" s="173">
        <v>1.03</v>
      </c>
      <c r="G894" s="174">
        <f>E894*F894</f>
        <v>9.7850000000000001</v>
      </c>
    </row>
    <row r="895" spans="1:7" ht="13.5" thickBot="1">
      <c r="B895" s="175" t="s">
        <v>381</v>
      </c>
      <c r="C895" s="104"/>
      <c r="D895" s="267" t="s">
        <v>291</v>
      </c>
      <c r="E895" s="114">
        <v>18</v>
      </c>
      <c r="F895" s="173">
        <v>0.05</v>
      </c>
      <c r="G895" s="183">
        <f>+F895*E895</f>
        <v>0.9</v>
      </c>
    </row>
    <row r="896" spans="1:7">
      <c r="B896" s="176"/>
      <c r="C896" s="177"/>
      <c r="D896" s="177"/>
      <c r="E896" s="177"/>
      <c r="F896" s="118" t="s">
        <v>273</v>
      </c>
      <c r="G896" s="178">
        <f>SUM(G894:G895)</f>
        <v>10.685</v>
      </c>
    </row>
    <row r="897" spans="2:7">
      <c r="B897" s="169" t="s">
        <v>338</v>
      </c>
      <c r="C897" s="104"/>
      <c r="D897" s="267"/>
      <c r="E897" s="114"/>
      <c r="F897" s="118"/>
      <c r="G897" s="170"/>
    </row>
    <row r="898" spans="2:7">
      <c r="B898" s="175" t="s">
        <v>382</v>
      </c>
      <c r="C898" s="104"/>
      <c r="D898" s="267" t="s">
        <v>303</v>
      </c>
      <c r="E898" s="114">
        <v>700.9</v>
      </c>
      <c r="F898" s="173">
        <f>1/D899</f>
        <v>4.0000000000000001E-3</v>
      </c>
      <c r="G898" s="174">
        <f>E898*F898</f>
        <v>2.8035999999999999</v>
      </c>
    </row>
    <row r="899" spans="2:7">
      <c r="B899" s="175"/>
      <c r="C899" s="181" t="s">
        <v>270</v>
      </c>
      <c r="D899" s="182">
        <v>250</v>
      </c>
      <c r="E899" s="114"/>
      <c r="F899" s="180"/>
      <c r="G899" s="174"/>
    </row>
    <row r="900" spans="2:7">
      <c r="B900" s="175" t="s">
        <v>304</v>
      </c>
      <c r="C900" s="104"/>
      <c r="D900" s="267" t="s">
        <v>303</v>
      </c>
      <c r="E900" s="114">
        <v>355.01</v>
      </c>
      <c r="F900" s="173">
        <f>1/D901</f>
        <v>6.6666666666666671E-3</v>
      </c>
      <c r="G900" s="174">
        <f>E900*F900</f>
        <v>2.3667333333333334</v>
      </c>
    </row>
    <row r="901" spans="2:7" ht="13.5" thickBot="1">
      <c r="B901" s="175"/>
      <c r="C901" s="181" t="s">
        <v>270</v>
      </c>
      <c r="D901" s="182">
        <v>150</v>
      </c>
      <c r="E901" s="114"/>
      <c r="F901" s="180"/>
      <c r="G901" s="183"/>
    </row>
    <row r="902" spans="2:7">
      <c r="B902" s="175"/>
      <c r="C902" s="104"/>
      <c r="D902" s="267"/>
      <c r="E902" s="114"/>
      <c r="F902" s="184" t="s">
        <v>339</v>
      </c>
      <c r="G902" s="170">
        <f>SUM(G898:G901)</f>
        <v>5.1703333333333337</v>
      </c>
    </row>
    <row r="903" spans="2:7">
      <c r="B903" s="169" t="s">
        <v>305</v>
      </c>
      <c r="C903" s="104"/>
      <c r="D903" s="267"/>
      <c r="E903" s="114"/>
      <c r="F903" s="173"/>
      <c r="G903" s="174"/>
    </row>
    <row r="904" spans="2:7" ht="13.5" thickBot="1">
      <c r="B904" s="175" t="s">
        <v>306</v>
      </c>
      <c r="C904" s="104"/>
      <c r="D904" s="267" t="s">
        <v>383</v>
      </c>
      <c r="E904" s="114">
        <f>+G902</f>
        <v>5.1703333333333337</v>
      </c>
      <c r="F904" s="173">
        <v>0.03</v>
      </c>
      <c r="G904" s="174">
        <f>ROUND(F904*E904,2)</f>
        <v>0.16</v>
      </c>
    </row>
    <row r="905" spans="2:7">
      <c r="B905" s="175"/>
      <c r="C905" s="104"/>
      <c r="D905" s="267"/>
      <c r="E905" s="114"/>
      <c r="F905" s="118" t="s">
        <v>273</v>
      </c>
      <c r="G905" s="178">
        <f>SUM(G903:G904)</f>
        <v>0.16</v>
      </c>
    </row>
    <row r="906" spans="2:7" ht="13.5" thickBot="1">
      <c r="B906" s="175"/>
      <c r="C906" s="104"/>
      <c r="D906" s="267"/>
      <c r="E906" s="114"/>
      <c r="F906" s="173"/>
      <c r="G906" s="174"/>
    </row>
    <row r="907" spans="2:7" ht="14.25" thickTop="1" thickBot="1">
      <c r="B907" s="185"/>
      <c r="C907" s="186"/>
      <c r="D907" s="186"/>
      <c r="E907" s="187" t="s">
        <v>274</v>
      </c>
      <c r="F907" s="188"/>
      <c r="G907" s="189">
        <f>+G905+G902++G896</f>
        <v>16.015333333333334</v>
      </c>
    </row>
    <row r="908" spans="2:7" ht="13.5" thickTop="1">
      <c r="B908" s="175"/>
      <c r="C908" s="104"/>
      <c r="D908" s="104"/>
      <c r="E908" s="112" t="s">
        <v>275</v>
      </c>
      <c r="F908" s="113">
        <v>10</v>
      </c>
      <c r="G908" s="190">
        <f>(+G907*F908)/100</f>
        <v>1.6015333333333333</v>
      </c>
    </row>
    <row r="909" spans="2:7" ht="13.5" thickBot="1">
      <c r="B909" s="175"/>
      <c r="C909" s="104"/>
      <c r="D909" s="104"/>
      <c r="E909" s="191"/>
      <c r="F909" s="113"/>
      <c r="G909" s="183"/>
    </row>
    <row r="910" spans="2:7">
      <c r="B910" s="175"/>
      <c r="C910" s="104"/>
      <c r="D910" s="104"/>
      <c r="E910" s="191" t="s">
        <v>276</v>
      </c>
      <c r="F910" s="113"/>
      <c r="G910" s="174">
        <f>G907+G908+G909</f>
        <v>17.616866666666667</v>
      </c>
    </row>
    <row r="911" spans="2:7" ht="13.5" thickBot="1">
      <c r="B911" s="175"/>
      <c r="C911" s="104"/>
      <c r="D911" s="104"/>
      <c r="E911" s="191" t="s">
        <v>277</v>
      </c>
      <c r="F911" s="113">
        <v>0.7</v>
      </c>
      <c r="G911" s="183">
        <f>(+F911*G910)/100</f>
        <v>0.12331806666666666</v>
      </c>
    </row>
    <row r="912" spans="2:7">
      <c r="B912" s="175"/>
      <c r="C912" s="104"/>
      <c r="D912" s="104"/>
      <c r="E912" s="191" t="s">
        <v>276</v>
      </c>
      <c r="F912" s="113"/>
      <c r="G912" s="174">
        <f>+G910+G911</f>
        <v>17.740184733333333</v>
      </c>
    </row>
    <row r="913" spans="1:7" ht="13.5" thickBot="1">
      <c r="B913" s="175"/>
      <c r="C913" s="104"/>
      <c r="D913" s="104"/>
      <c r="E913" s="191" t="s">
        <v>278</v>
      </c>
      <c r="F913" s="113">
        <v>3.8</v>
      </c>
      <c r="G913" s="183">
        <f>(+F913*G912)/100</f>
        <v>0.67412701986666657</v>
      </c>
    </row>
    <row r="914" spans="1:7">
      <c r="B914" s="175"/>
      <c r="C914" s="104"/>
      <c r="D914" s="104"/>
      <c r="E914" s="191" t="s">
        <v>276</v>
      </c>
      <c r="F914" s="113"/>
      <c r="G914" s="174">
        <f>+G912+G913</f>
        <v>18.4143117532</v>
      </c>
    </row>
    <row r="915" spans="1:7" ht="13.5" thickBot="1">
      <c r="B915" s="175"/>
      <c r="C915" s="104"/>
      <c r="D915" s="104"/>
      <c r="E915" s="191" t="s">
        <v>279</v>
      </c>
      <c r="F915" s="113">
        <v>0.5</v>
      </c>
      <c r="G915" s="183">
        <f>G914*F915/100</f>
        <v>9.2071558765999997E-2</v>
      </c>
    </row>
    <row r="916" spans="1:7" ht="13.5" thickBot="1">
      <c r="B916" s="175"/>
      <c r="C916" s="104"/>
      <c r="D916" s="104"/>
      <c r="E916" s="118" t="s">
        <v>273</v>
      </c>
      <c r="F916" s="110"/>
      <c r="G916" s="170">
        <f>G914+G915</f>
        <v>18.506383311966001</v>
      </c>
    </row>
    <row r="917" spans="1:7" ht="14.25" thickTop="1" thickBot="1">
      <c r="B917" s="185"/>
      <c r="C917" s="186"/>
      <c r="D917" s="186"/>
      <c r="E917" s="187" t="s">
        <v>6</v>
      </c>
      <c r="F917" s="188"/>
      <c r="G917" s="189">
        <f>+G916</f>
        <v>18.506383311966001</v>
      </c>
    </row>
    <row r="918" spans="1:7" ht="13.5" thickTop="1"/>
    <row r="920" spans="1:7">
      <c r="A920" s="120"/>
      <c r="B920" s="120"/>
      <c r="C920" s="479" t="s">
        <v>108</v>
      </c>
      <c r="D920" s="479"/>
      <c r="E920" s="479"/>
      <c r="F920" s="479"/>
      <c r="G920" s="479"/>
    </row>
    <row r="921" spans="1:7">
      <c r="A921" s="120"/>
      <c r="B921" s="120"/>
      <c r="C921" s="274"/>
      <c r="D921" s="274"/>
      <c r="E921" s="274"/>
      <c r="F921" s="274" t="s">
        <v>10</v>
      </c>
      <c r="G921" s="274" t="s">
        <v>389</v>
      </c>
    </row>
    <row r="922" spans="1:7">
      <c r="A922" s="120"/>
      <c r="B922" s="120" t="s">
        <v>37</v>
      </c>
      <c r="C922" s="479" t="s">
        <v>109</v>
      </c>
      <c r="D922" s="479"/>
      <c r="E922" s="479"/>
      <c r="F922" s="479"/>
      <c r="G922" s="479"/>
    </row>
    <row r="923" spans="1:7">
      <c r="A923" s="120"/>
      <c r="B923" s="120" t="s">
        <v>384</v>
      </c>
      <c r="C923" s="478" t="s">
        <v>385</v>
      </c>
      <c r="D923" s="477"/>
      <c r="E923" s="477"/>
      <c r="F923" s="477"/>
      <c r="G923" s="477"/>
    </row>
    <row r="924" spans="1:7">
      <c r="A924" s="120"/>
      <c r="B924" s="120" t="s">
        <v>386</v>
      </c>
      <c r="C924" s="479" t="s">
        <v>113</v>
      </c>
      <c r="D924" s="479"/>
      <c r="E924" s="479"/>
      <c r="F924" s="479"/>
      <c r="G924" s="479"/>
    </row>
    <row r="925" spans="1:7">
      <c r="A925" s="120">
        <v>16</v>
      </c>
      <c r="B925" s="120" t="s">
        <v>387</v>
      </c>
      <c r="C925" s="480" t="s">
        <v>115</v>
      </c>
      <c r="D925" s="480"/>
      <c r="E925" s="480"/>
      <c r="F925" s="480"/>
      <c r="G925" s="480"/>
    </row>
    <row r="926" spans="1:7" ht="13.5" thickBot="1">
      <c r="B926" s="117"/>
    </row>
    <row r="927" spans="1:7" ht="13.5" thickTop="1">
      <c r="B927" s="464" t="s">
        <v>265</v>
      </c>
      <c r="C927" s="465"/>
      <c r="D927" s="464" t="s">
        <v>10</v>
      </c>
      <c r="E927" s="464" t="s">
        <v>266</v>
      </c>
      <c r="F927" s="464" t="s">
        <v>11</v>
      </c>
      <c r="G927" s="464" t="s">
        <v>14</v>
      </c>
    </row>
    <row r="928" spans="1:7" ht="13.5" thickBot="1">
      <c r="B928" s="466"/>
      <c r="C928" s="466"/>
      <c r="D928" s="466"/>
      <c r="E928" s="466"/>
      <c r="F928" s="466"/>
      <c r="G928" s="467"/>
    </row>
    <row r="929" spans="2:7" ht="13.5" thickTop="1">
      <c r="B929" s="169" t="s">
        <v>289</v>
      </c>
      <c r="C929" s="104"/>
      <c r="D929" s="267"/>
      <c r="E929" s="114"/>
      <c r="F929" s="114"/>
      <c r="G929" s="170"/>
    </row>
    <row r="930" spans="2:7" ht="13.5" thickBot="1">
      <c r="B930" s="175" t="s">
        <v>388</v>
      </c>
      <c r="C930" s="104"/>
      <c r="D930" s="267" t="s">
        <v>389</v>
      </c>
      <c r="E930" s="114">
        <v>2833.33</v>
      </c>
      <c r="F930" s="173">
        <v>1</v>
      </c>
      <c r="G930" s="183">
        <f>E930*F930</f>
        <v>2833.33</v>
      </c>
    </row>
    <row r="931" spans="2:7">
      <c r="B931" s="176"/>
      <c r="C931" s="177"/>
      <c r="D931" s="177"/>
      <c r="E931" s="177"/>
      <c r="F931" s="118" t="s">
        <v>273</v>
      </c>
      <c r="G931" s="170">
        <f>SUM(G930:G930)</f>
        <v>2833.33</v>
      </c>
    </row>
    <row r="932" spans="2:7">
      <c r="B932" s="179" t="s">
        <v>301</v>
      </c>
      <c r="C932" s="177"/>
      <c r="D932" s="177"/>
      <c r="E932" s="177"/>
      <c r="F932" s="118"/>
      <c r="G932" s="170"/>
    </row>
    <row r="933" spans="2:7">
      <c r="B933" s="175" t="s">
        <v>354</v>
      </c>
      <c r="C933" s="104"/>
      <c r="D933" s="267" t="s">
        <v>303</v>
      </c>
      <c r="E933" s="114">
        <v>700.9</v>
      </c>
      <c r="F933" s="173">
        <f>1/D934</f>
        <v>0.1</v>
      </c>
      <c r="G933" s="174">
        <f>E933*F933</f>
        <v>70.09</v>
      </c>
    </row>
    <row r="934" spans="2:7">
      <c r="B934" s="175"/>
      <c r="C934" s="181" t="s">
        <v>270</v>
      </c>
      <c r="D934" s="182">
        <v>10</v>
      </c>
      <c r="E934" s="114"/>
      <c r="F934" s="180"/>
      <c r="G934" s="174"/>
    </row>
    <row r="935" spans="2:7">
      <c r="B935" s="175" t="s">
        <v>304</v>
      </c>
      <c r="C935" s="104"/>
      <c r="D935" s="267" t="s">
        <v>303</v>
      </c>
      <c r="E935" s="114">
        <v>355.01</v>
      </c>
      <c r="F935" s="173">
        <f>1/D936</f>
        <v>0.4</v>
      </c>
      <c r="G935" s="174">
        <f>E935*F935</f>
        <v>142.00399999999999</v>
      </c>
    </row>
    <row r="936" spans="2:7" ht="13.5" thickBot="1">
      <c r="B936" s="175"/>
      <c r="C936" s="181" t="s">
        <v>270</v>
      </c>
      <c r="D936" s="182">
        <v>2.5</v>
      </c>
      <c r="E936" s="114"/>
      <c r="F936" s="180"/>
      <c r="G936" s="183"/>
    </row>
    <row r="937" spans="2:7">
      <c r="B937" s="175"/>
      <c r="C937" s="104"/>
      <c r="D937" s="267"/>
      <c r="E937" s="114"/>
      <c r="F937" s="184" t="s">
        <v>339</v>
      </c>
      <c r="G937" s="170">
        <f>SUM(G933:G936)</f>
        <v>212.09399999999999</v>
      </c>
    </row>
    <row r="938" spans="2:7">
      <c r="B938" s="175"/>
      <c r="C938" s="104"/>
      <c r="D938" s="267"/>
      <c r="E938" s="114"/>
      <c r="F938" s="118"/>
      <c r="G938" s="170"/>
    </row>
    <row r="939" spans="2:7">
      <c r="B939" s="169" t="s">
        <v>305</v>
      </c>
      <c r="C939" s="104"/>
      <c r="D939" s="267"/>
      <c r="E939" s="114"/>
      <c r="F939" s="118"/>
      <c r="G939" s="170"/>
    </row>
    <row r="940" spans="2:7" ht="13.5" thickBot="1">
      <c r="B940" s="175" t="s">
        <v>306</v>
      </c>
      <c r="C940" s="104"/>
      <c r="D940" s="267" t="s">
        <v>344</v>
      </c>
      <c r="E940" s="114">
        <f>+G937</f>
        <v>212.09399999999999</v>
      </c>
      <c r="F940" s="173">
        <v>0.03</v>
      </c>
      <c r="G940" s="174">
        <f>E940*F940</f>
        <v>6.3628199999999993</v>
      </c>
    </row>
    <row r="941" spans="2:7">
      <c r="B941" s="175"/>
      <c r="C941" s="104"/>
      <c r="D941" s="267"/>
      <c r="E941" s="114"/>
      <c r="F941" s="118" t="s">
        <v>273</v>
      </c>
      <c r="G941" s="178">
        <f>SUM(G940:G940)</f>
        <v>6.3628199999999993</v>
      </c>
    </row>
    <row r="942" spans="2:7">
      <c r="B942" s="175"/>
      <c r="C942" s="104"/>
      <c r="D942" s="267"/>
      <c r="E942" s="114"/>
      <c r="F942" s="118"/>
      <c r="G942" s="170"/>
    </row>
    <row r="943" spans="2:7">
      <c r="B943" s="169" t="s">
        <v>267</v>
      </c>
      <c r="C943" s="104"/>
      <c r="D943" s="267"/>
      <c r="E943" s="114"/>
      <c r="F943" s="118"/>
      <c r="G943" s="170"/>
    </row>
    <row r="944" spans="2:7">
      <c r="B944" s="175" t="s">
        <v>342</v>
      </c>
      <c r="C944" s="104"/>
      <c r="D944" s="267" t="s">
        <v>269</v>
      </c>
      <c r="E944" s="114">
        <v>1339.17</v>
      </c>
      <c r="F944" s="173">
        <f>1/D945</f>
        <v>0.2</v>
      </c>
      <c r="G944" s="174">
        <f>ROUND(F944*E944,2)</f>
        <v>267.83</v>
      </c>
    </row>
    <row r="945" spans="2:7">
      <c r="B945" s="175"/>
      <c r="C945" s="181" t="s">
        <v>270</v>
      </c>
      <c r="D945" s="182">
        <v>5</v>
      </c>
      <c r="E945" s="114"/>
      <c r="F945" s="173"/>
      <c r="G945" s="174"/>
    </row>
    <row r="946" spans="2:7">
      <c r="B946" s="175" t="s">
        <v>272</v>
      </c>
      <c r="C946" s="104"/>
      <c r="D946" s="267" t="s">
        <v>269</v>
      </c>
      <c r="E946" s="114">
        <v>799.65</v>
      </c>
      <c r="F946" s="173">
        <f>1/D947</f>
        <v>0.1</v>
      </c>
      <c r="G946" s="174">
        <f>ROUND(F946*E946,2)</f>
        <v>79.97</v>
      </c>
    </row>
    <row r="947" spans="2:7">
      <c r="B947" s="175"/>
      <c r="C947" s="181" t="s">
        <v>270</v>
      </c>
      <c r="D947" s="182">
        <v>10</v>
      </c>
      <c r="E947" s="114"/>
      <c r="F947" s="173"/>
      <c r="G947" s="174"/>
    </row>
    <row r="948" spans="2:7">
      <c r="B948" s="175" t="s">
        <v>390</v>
      </c>
      <c r="C948" s="104"/>
      <c r="D948" s="267" t="s">
        <v>269</v>
      </c>
      <c r="E948" s="114">
        <v>582.5</v>
      </c>
      <c r="F948" s="173">
        <f>1/D949</f>
        <v>0.1</v>
      </c>
      <c r="G948" s="174">
        <f>E948*F948</f>
        <v>58.25</v>
      </c>
    </row>
    <row r="949" spans="2:7" ht="13.5" thickBot="1">
      <c r="B949" s="175"/>
      <c r="C949" s="181" t="s">
        <v>270</v>
      </c>
      <c r="D949" s="182">
        <v>10</v>
      </c>
      <c r="E949" s="114"/>
      <c r="F949" s="173"/>
      <c r="G949" s="174"/>
    </row>
    <row r="950" spans="2:7">
      <c r="B950" s="175"/>
      <c r="C950" s="104"/>
      <c r="D950" s="267"/>
      <c r="E950" s="114"/>
      <c r="F950" s="118" t="s">
        <v>273</v>
      </c>
      <c r="G950" s="178">
        <f>SUM(G944:G949)</f>
        <v>406.04999999999995</v>
      </c>
    </row>
    <row r="951" spans="2:7">
      <c r="B951" s="175"/>
      <c r="C951" s="104"/>
      <c r="D951" s="267"/>
      <c r="E951" s="114"/>
      <c r="F951" s="118"/>
      <c r="G951" s="170"/>
    </row>
    <row r="952" spans="2:7">
      <c r="B952" s="169" t="s">
        <v>281</v>
      </c>
      <c r="C952" s="104"/>
      <c r="D952" s="267"/>
      <c r="E952" s="114"/>
      <c r="F952" s="118"/>
      <c r="G952" s="170"/>
    </row>
    <row r="953" spans="2:7">
      <c r="B953" s="175" t="s">
        <v>391</v>
      </c>
      <c r="C953" s="104"/>
      <c r="D953" s="267" t="s">
        <v>263</v>
      </c>
      <c r="E953" s="114"/>
      <c r="F953" s="198"/>
      <c r="G953" s="170"/>
    </row>
    <row r="954" spans="2:7">
      <c r="B954" s="169" t="s">
        <v>289</v>
      </c>
      <c r="C954" s="104"/>
      <c r="D954" s="267"/>
      <c r="E954" s="114"/>
      <c r="F954" s="198"/>
      <c r="G954" s="170"/>
    </row>
    <row r="955" spans="2:7">
      <c r="B955" s="175" t="s">
        <v>358</v>
      </c>
      <c r="C955" s="104"/>
      <c r="D955" s="267" t="s">
        <v>359</v>
      </c>
      <c r="E955" s="114">
        <v>2100</v>
      </c>
      <c r="F955" s="180">
        <v>0.2</v>
      </c>
      <c r="G955" s="174">
        <f>E955*F955</f>
        <v>420</v>
      </c>
    </row>
    <row r="956" spans="2:7">
      <c r="B956" s="175" t="s">
        <v>360</v>
      </c>
      <c r="C956" s="104"/>
      <c r="D956" s="267" t="s">
        <v>263</v>
      </c>
      <c r="E956" s="114">
        <v>125</v>
      </c>
      <c r="F956" s="180">
        <v>1.2</v>
      </c>
      <c r="G956" s="174">
        <f>ROUND(F956*E956,2)</f>
        <v>150</v>
      </c>
    </row>
    <row r="957" spans="2:7" ht="13.5" thickBot="1">
      <c r="B957" s="175" t="s">
        <v>362</v>
      </c>
      <c r="C957" s="104"/>
      <c r="D957" s="267" t="s">
        <v>263</v>
      </c>
      <c r="E957" s="114">
        <v>10</v>
      </c>
      <c r="F957" s="180">
        <v>0.2</v>
      </c>
      <c r="G957" s="183">
        <f>E957*F957</f>
        <v>2</v>
      </c>
    </row>
    <row r="958" spans="2:7">
      <c r="B958" s="175"/>
      <c r="C958" s="104"/>
      <c r="D958" s="267"/>
      <c r="E958" s="114"/>
      <c r="F958" s="184" t="s">
        <v>339</v>
      </c>
      <c r="G958" s="170">
        <f>SUM(G955:G957)</f>
        <v>572</v>
      </c>
    </row>
    <row r="959" spans="2:7">
      <c r="B959" s="175"/>
      <c r="C959" s="104"/>
      <c r="D959" s="267"/>
      <c r="E959" s="114"/>
      <c r="F959" s="198"/>
      <c r="G959" s="170"/>
    </row>
    <row r="960" spans="2:7">
      <c r="B960" s="179" t="s">
        <v>301</v>
      </c>
      <c r="C960" s="104"/>
      <c r="D960" s="267"/>
      <c r="E960" s="114"/>
      <c r="F960" s="180"/>
      <c r="G960" s="174"/>
    </row>
    <row r="961" spans="2:7">
      <c r="B961" s="175" t="s">
        <v>304</v>
      </c>
      <c r="C961" s="104"/>
      <c r="D961" s="267" t="s">
        <v>303</v>
      </c>
      <c r="E961" s="114">
        <v>355.01</v>
      </c>
      <c r="F961" s="173">
        <f>1/D962</f>
        <v>0.2</v>
      </c>
      <c r="G961" s="174">
        <f>E961*F961</f>
        <v>71.001999999999995</v>
      </c>
    </row>
    <row r="962" spans="2:7">
      <c r="B962" s="175"/>
      <c r="C962" s="181" t="s">
        <v>270</v>
      </c>
      <c r="D962" s="182">
        <v>5</v>
      </c>
      <c r="E962" s="114"/>
      <c r="F962" s="180"/>
      <c r="G962" s="174"/>
    </row>
    <row r="963" spans="2:7">
      <c r="B963" s="175" t="s">
        <v>304</v>
      </c>
      <c r="C963" s="104"/>
      <c r="D963" s="267" t="s">
        <v>303</v>
      </c>
      <c r="E963" s="114">
        <v>355.01</v>
      </c>
      <c r="F963" s="173">
        <f>1/D964</f>
        <v>0.2</v>
      </c>
      <c r="G963" s="174">
        <f>E963*F963</f>
        <v>71.001999999999995</v>
      </c>
    </row>
    <row r="964" spans="2:7" ht="13.5" thickBot="1">
      <c r="B964" s="175"/>
      <c r="C964" s="181" t="s">
        <v>270</v>
      </c>
      <c r="D964" s="182">
        <v>5</v>
      </c>
      <c r="E964" s="114"/>
      <c r="F964" s="180"/>
      <c r="G964" s="183"/>
    </row>
    <row r="965" spans="2:7">
      <c r="B965" s="175"/>
      <c r="C965" s="104"/>
      <c r="D965" s="267"/>
      <c r="E965" s="114"/>
      <c r="F965" s="184" t="s">
        <v>339</v>
      </c>
      <c r="G965" s="170">
        <f>SUM(G961:G964)</f>
        <v>142.00399999999999</v>
      </c>
    </row>
    <row r="966" spans="2:7">
      <c r="B966" s="175"/>
      <c r="C966" s="104"/>
      <c r="D966" s="267"/>
      <c r="E966" s="114"/>
      <c r="F966" s="184"/>
      <c r="G966" s="170"/>
    </row>
    <row r="967" spans="2:7">
      <c r="B967" s="169" t="s">
        <v>305</v>
      </c>
      <c r="C967" s="104"/>
      <c r="D967" s="267"/>
      <c r="E967" s="114"/>
      <c r="F967" s="118"/>
      <c r="G967" s="170"/>
    </row>
    <row r="968" spans="2:7" ht="13.5" thickBot="1">
      <c r="B968" s="175" t="s">
        <v>306</v>
      </c>
      <c r="C968" s="104"/>
      <c r="D968" s="267" t="s">
        <v>344</v>
      </c>
      <c r="E968" s="114">
        <f>+G965</f>
        <v>142.00399999999999</v>
      </c>
      <c r="F968" s="173">
        <v>0.03</v>
      </c>
      <c r="G968" s="174">
        <f>E968*F968</f>
        <v>4.2601199999999997</v>
      </c>
    </row>
    <row r="969" spans="2:7">
      <c r="B969" s="175"/>
      <c r="C969" s="104"/>
      <c r="D969" s="267"/>
      <c r="E969" s="114"/>
      <c r="F969" s="118" t="s">
        <v>273</v>
      </c>
      <c r="G969" s="178">
        <f>SUM(G968:G968)</f>
        <v>4.2601199999999997</v>
      </c>
    </row>
    <row r="970" spans="2:7">
      <c r="B970" s="175"/>
      <c r="C970" s="104"/>
      <c r="D970" s="267"/>
      <c r="E970" s="114"/>
      <c r="F970" s="184"/>
      <c r="G970" s="170"/>
    </row>
    <row r="971" spans="2:7" ht="13.5" thickBot="1">
      <c r="B971" s="175"/>
      <c r="C971" s="104"/>
      <c r="D971" s="267"/>
      <c r="E971" s="114"/>
      <c r="F971" s="191" t="s">
        <v>284</v>
      </c>
      <c r="G971" s="183">
        <f>G969+G965+G958</f>
        <v>718.26412000000005</v>
      </c>
    </row>
    <row r="972" spans="2:7">
      <c r="B972" s="175"/>
      <c r="C972" s="104"/>
      <c r="D972" s="181" t="s">
        <v>11</v>
      </c>
      <c r="E972" s="197">
        <v>0.15</v>
      </c>
      <c r="F972" s="118" t="s">
        <v>273</v>
      </c>
      <c r="G972" s="170">
        <f>+G971*E972</f>
        <v>107.73961800000001</v>
      </c>
    </row>
    <row r="973" spans="2:7">
      <c r="B973" s="175"/>
      <c r="C973" s="104"/>
      <c r="D973" s="181"/>
      <c r="E973" s="197"/>
      <c r="F973" s="118"/>
      <c r="G973" s="170"/>
    </row>
    <row r="974" spans="2:7">
      <c r="B974" s="169" t="s">
        <v>392</v>
      </c>
      <c r="C974" s="104"/>
      <c r="D974" s="267"/>
      <c r="E974" s="197"/>
      <c r="F974" s="191"/>
      <c r="G974" s="170"/>
    </row>
    <row r="975" spans="2:7">
      <c r="B975" s="169" t="s">
        <v>289</v>
      </c>
      <c r="C975" s="104"/>
      <c r="D975" s="267"/>
      <c r="E975" s="114"/>
      <c r="F975" s="114"/>
      <c r="G975" s="170"/>
    </row>
    <row r="976" spans="2:7">
      <c r="B976" s="175" t="s">
        <v>316</v>
      </c>
      <c r="C976" s="104"/>
      <c r="D976" s="267" t="s">
        <v>263</v>
      </c>
      <c r="E976" s="114">
        <v>10</v>
      </c>
      <c r="F976" s="173">
        <v>0.2</v>
      </c>
      <c r="G976" s="174">
        <f>E976*F976</f>
        <v>2</v>
      </c>
    </row>
    <row r="977" spans="2:7">
      <c r="B977" s="175" t="s">
        <v>325</v>
      </c>
      <c r="C977" s="104"/>
      <c r="D977" s="267" t="s">
        <v>263</v>
      </c>
      <c r="E977" s="114">
        <v>3</v>
      </c>
      <c r="F977" s="173">
        <v>1.2</v>
      </c>
      <c r="G977" s="174">
        <f>E977*F977</f>
        <v>3.5999999999999996</v>
      </c>
    </row>
    <row r="978" spans="2:7" ht="13.5" thickBot="1">
      <c r="B978" s="175" t="s">
        <v>326</v>
      </c>
      <c r="C978" s="104"/>
      <c r="D978" s="267" t="s">
        <v>263</v>
      </c>
      <c r="E978" s="114">
        <v>7.69</v>
      </c>
      <c r="F978" s="173">
        <v>1</v>
      </c>
      <c r="G978" s="183">
        <f>+F978*E978</f>
        <v>7.69</v>
      </c>
    </row>
    <row r="979" spans="2:7">
      <c r="B979" s="176"/>
      <c r="C979" s="177"/>
      <c r="D979" s="177"/>
      <c r="E979" s="177"/>
      <c r="F979" s="191" t="s">
        <v>284</v>
      </c>
      <c r="G979" s="204">
        <f>SUM(G976:G978)</f>
        <v>13.29</v>
      </c>
    </row>
    <row r="980" spans="2:7">
      <c r="B980" s="176"/>
      <c r="C980" s="177"/>
      <c r="D980" s="177"/>
      <c r="E980" s="177"/>
      <c r="F980" s="191"/>
      <c r="G980" s="174"/>
    </row>
    <row r="981" spans="2:7">
      <c r="B981" s="169" t="s">
        <v>267</v>
      </c>
      <c r="C981" s="104"/>
      <c r="D981" s="267"/>
      <c r="E981" s="114"/>
      <c r="F981" s="118"/>
      <c r="G981" s="170"/>
    </row>
    <row r="982" spans="2:7">
      <c r="B982" s="175" t="s">
        <v>268</v>
      </c>
      <c r="C982" s="104"/>
      <c r="D982" s="267" t="s">
        <v>269</v>
      </c>
      <c r="E982" s="114">
        <v>1459.55</v>
      </c>
      <c r="F982" s="173">
        <f>1/D983</f>
        <v>3.3333333333333335E-3</v>
      </c>
      <c r="G982" s="174">
        <f>ROUND(F982*E982,2)</f>
        <v>4.87</v>
      </c>
    </row>
    <row r="983" spans="2:7">
      <c r="B983" s="175"/>
      <c r="C983" s="181" t="s">
        <v>270</v>
      </c>
      <c r="D983" s="182">
        <v>300</v>
      </c>
      <c r="E983" s="114"/>
      <c r="F983" s="173"/>
      <c r="G983" s="174"/>
    </row>
    <row r="984" spans="2:7">
      <c r="B984" s="175" t="s">
        <v>272</v>
      </c>
      <c r="C984" s="104"/>
      <c r="D984" s="267" t="s">
        <v>269</v>
      </c>
      <c r="E984" s="114">
        <v>799.65</v>
      </c>
      <c r="F984" s="173">
        <f>1/D985</f>
        <v>4.5454545454545452E-3</v>
      </c>
      <c r="G984" s="174">
        <f>ROUND(F984*E984,2)</f>
        <v>3.63</v>
      </c>
    </row>
    <row r="985" spans="2:7">
      <c r="B985" s="175"/>
      <c r="C985" s="181" t="s">
        <v>270</v>
      </c>
      <c r="D985" s="182">
        <v>220</v>
      </c>
      <c r="E985" s="114"/>
      <c r="F985" s="173"/>
      <c r="G985" s="174"/>
    </row>
    <row r="986" spans="2:7">
      <c r="B986" s="175" t="s">
        <v>350</v>
      </c>
      <c r="C986" s="104"/>
      <c r="D986" s="267" t="s">
        <v>269</v>
      </c>
      <c r="E986" s="114">
        <v>633.67999999999995</v>
      </c>
      <c r="F986" s="173">
        <f>1/D987</f>
        <v>4.5454545454545452E-3</v>
      </c>
      <c r="G986" s="174">
        <f>+F986*E986</f>
        <v>2.880363636363636</v>
      </c>
    </row>
    <row r="987" spans="2:7">
      <c r="B987" s="175"/>
      <c r="C987" s="181" t="s">
        <v>270</v>
      </c>
      <c r="D987" s="182">
        <v>220</v>
      </c>
      <c r="E987" s="114"/>
      <c r="F987" s="173"/>
      <c r="G987" s="174"/>
    </row>
    <row r="988" spans="2:7">
      <c r="B988" s="175" t="s">
        <v>317</v>
      </c>
      <c r="C988" s="104"/>
      <c r="D988" s="267" t="s">
        <v>269</v>
      </c>
      <c r="E988" s="114">
        <v>404.51</v>
      </c>
      <c r="F988" s="173">
        <f>1/D989</f>
        <v>1.6666666666666668E-3</v>
      </c>
      <c r="G988" s="174">
        <f>ROUND(F988*E988,2)</f>
        <v>0.67</v>
      </c>
    </row>
    <row r="989" spans="2:7">
      <c r="B989" s="175"/>
      <c r="C989" s="181" t="s">
        <v>270</v>
      </c>
      <c r="D989" s="182">
        <v>600</v>
      </c>
      <c r="E989" s="114"/>
      <c r="F989" s="173"/>
      <c r="G989" s="174"/>
    </row>
    <row r="990" spans="2:7">
      <c r="B990" s="175" t="s">
        <v>343</v>
      </c>
      <c r="C990" s="104"/>
      <c r="D990" s="267" t="s">
        <v>269</v>
      </c>
      <c r="E990" s="114">
        <v>161.87</v>
      </c>
      <c r="F990" s="173">
        <v>0.2</v>
      </c>
      <c r="G990" s="174">
        <f>ROUND(F990*E990,2)</f>
        <v>32.369999999999997</v>
      </c>
    </row>
    <row r="991" spans="2:7" ht="13.5" thickBot="1">
      <c r="B991" s="175"/>
      <c r="C991" s="181" t="s">
        <v>270</v>
      </c>
      <c r="D991" s="182">
        <v>220</v>
      </c>
      <c r="E991" s="114"/>
      <c r="F991" s="173"/>
      <c r="G991" s="174"/>
    </row>
    <row r="992" spans="2:7">
      <c r="B992" s="175"/>
      <c r="C992" s="104"/>
      <c r="D992" s="267"/>
      <c r="E992" s="114"/>
      <c r="F992" s="118" t="s">
        <v>273</v>
      </c>
      <c r="G992" s="178">
        <f>SUM(G982:G991)</f>
        <v>44.420363636363632</v>
      </c>
    </row>
    <row r="993" spans="1:7">
      <c r="B993" s="176"/>
      <c r="C993" s="177"/>
      <c r="D993" s="177"/>
      <c r="E993" s="177"/>
      <c r="F993" s="191"/>
      <c r="G993" s="174"/>
    </row>
    <row r="994" spans="1:7" ht="13.5" thickBot="1">
      <c r="B994" s="175"/>
      <c r="C994" s="104"/>
      <c r="D994" s="267"/>
      <c r="E994" s="114"/>
      <c r="F994" s="191" t="s">
        <v>284</v>
      </c>
      <c r="G994" s="183">
        <f>G992+G979</f>
        <v>57.710363636363631</v>
      </c>
    </row>
    <row r="995" spans="1:7">
      <c r="B995" s="175"/>
      <c r="C995" s="104"/>
      <c r="D995" s="267" t="s">
        <v>11</v>
      </c>
      <c r="E995" s="197">
        <v>0.2</v>
      </c>
      <c r="F995" s="118" t="s">
        <v>273</v>
      </c>
      <c r="G995" s="178">
        <f>G994*E995</f>
        <v>11.542072727272727</v>
      </c>
    </row>
    <row r="996" spans="1:7" ht="13.5" thickBot="1">
      <c r="B996" s="175"/>
      <c r="C996" s="104"/>
      <c r="D996" s="267"/>
      <c r="E996" s="114"/>
      <c r="F996" s="118"/>
      <c r="G996" s="170"/>
    </row>
    <row r="997" spans="1:7" ht="14.25" thickTop="1" thickBot="1">
      <c r="B997" s="185"/>
      <c r="C997" s="186"/>
      <c r="D997" s="186"/>
      <c r="E997" s="187" t="s">
        <v>274</v>
      </c>
      <c r="F997" s="188"/>
      <c r="G997" s="189">
        <f>G995+G972+G950+G941+G937+G931</f>
        <v>3577.1185107272727</v>
      </c>
    </row>
    <row r="998" spans="1:7" ht="13.5" thickTop="1">
      <c r="B998" s="175"/>
      <c r="C998" s="104"/>
      <c r="D998" s="104"/>
      <c r="E998" s="112" t="s">
        <v>275</v>
      </c>
      <c r="F998" s="113">
        <v>10</v>
      </c>
      <c r="G998" s="190">
        <f>(+G997*F998)/100</f>
        <v>357.71185107272731</v>
      </c>
    </row>
    <row r="999" spans="1:7" ht="13.5" thickBot="1">
      <c r="B999" s="175"/>
      <c r="C999" s="104"/>
      <c r="D999" s="104"/>
      <c r="E999" s="191"/>
      <c r="F999" s="113"/>
      <c r="G999" s="183"/>
    </row>
    <row r="1000" spans="1:7">
      <c r="B1000" s="175"/>
      <c r="C1000" s="104"/>
      <c r="D1000" s="104"/>
      <c r="E1000" s="191" t="s">
        <v>276</v>
      </c>
      <c r="F1000" s="113"/>
      <c r="G1000" s="174">
        <f>G997+G998+G999</f>
        <v>3934.8303618</v>
      </c>
    </row>
    <row r="1001" spans="1:7" ht="13.5" thickBot="1">
      <c r="B1001" s="175"/>
      <c r="C1001" s="104"/>
      <c r="D1001" s="104"/>
      <c r="E1001" s="191" t="s">
        <v>277</v>
      </c>
      <c r="F1001" s="113">
        <v>0.7</v>
      </c>
      <c r="G1001" s="183">
        <f>(+F1001*G1000)/100</f>
        <v>27.543812532600001</v>
      </c>
    </row>
    <row r="1002" spans="1:7">
      <c r="B1002" s="175"/>
      <c r="C1002" s="104"/>
      <c r="D1002" s="104"/>
      <c r="E1002" s="191" t="s">
        <v>276</v>
      </c>
      <c r="F1002" s="113"/>
      <c r="G1002" s="174">
        <f>+G1000+G1001</f>
        <v>3962.3741743326</v>
      </c>
    </row>
    <row r="1003" spans="1:7" ht="13.5" thickBot="1">
      <c r="B1003" s="175"/>
      <c r="C1003" s="104"/>
      <c r="D1003" s="104"/>
      <c r="E1003" s="191" t="s">
        <v>278</v>
      </c>
      <c r="F1003" s="113">
        <v>3.8</v>
      </c>
      <c r="G1003" s="183">
        <f>(+F1003*G1002)/100</f>
        <v>150.57021862463881</v>
      </c>
    </row>
    <row r="1004" spans="1:7">
      <c r="B1004" s="175"/>
      <c r="C1004" s="104"/>
      <c r="D1004" s="104"/>
      <c r="E1004" s="191" t="s">
        <v>276</v>
      </c>
      <c r="F1004" s="113"/>
      <c r="G1004" s="174">
        <f>+G1002+G1003</f>
        <v>4112.944392957239</v>
      </c>
    </row>
    <row r="1005" spans="1:7" ht="13.5" thickBot="1">
      <c r="B1005" s="175"/>
      <c r="C1005" s="104"/>
      <c r="D1005" s="104"/>
      <c r="E1005" s="191" t="s">
        <v>279</v>
      </c>
      <c r="F1005" s="113">
        <v>0.5</v>
      </c>
      <c r="G1005" s="183">
        <f>G1004*F1005/100</f>
        <v>20.564721964786195</v>
      </c>
    </row>
    <row r="1006" spans="1:7" ht="13.5" thickBot="1">
      <c r="B1006" s="175"/>
      <c r="C1006" s="104"/>
      <c r="D1006" s="104"/>
      <c r="E1006" s="118" t="s">
        <v>273</v>
      </c>
      <c r="F1006" s="110"/>
      <c r="G1006" s="170">
        <f>G1004+G1005</f>
        <v>4133.5091149220252</v>
      </c>
    </row>
    <row r="1007" spans="1:7" ht="14.25" thickTop="1" thickBot="1">
      <c r="B1007" s="185"/>
      <c r="C1007" s="186"/>
      <c r="D1007" s="186"/>
      <c r="E1007" s="187" t="s">
        <v>6</v>
      </c>
      <c r="F1007" s="188"/>
      <c r="G1007" s="189">
        <f>+G1006</f>
        <v>4133.5091149220252</v>
      </c>
    </row>
    <row r="1008" spans="1:7" ht="13.5" thickTop="1">
      <c r="A1008" s="117"/>
      <c r="B1008" s="116"/>
      <c r="C1008" s="104"/>
      <c r="D1008" s="267"/>
      <c r="E1008" s="114"/>
      <c r="F1008" s="118"/>
      <c r="G1008" s="119"/>
    </row>
    <row r="1009" spans="1:7">
      <c r="A1009" s="104"/>
      <c r="C1009" s="104"/>
      <c r="D1009" s="104"/>
      <c r="E1009" s="114"/>
      <c r="F1009" s="104"/>
      <c r="G1009" s="104"/>
    </row>
    <row r="1010" spans="1:7">
      <c r="A1010" s="120"/>
      <c r="B1010" s="120"/>
      <c r="C1010" s="479" t="s">
        <v>108</v>
      </c>
      <c r="D1010" s="479"/>
      <c r="E1010" s="479"/>
      <c r="F1010" s="479"/>
      <c r="G1010" s="479"/>
    </row>
    <row r="1011" spans="1:7">
      <c r="A1011" s="120"/>
      <c r="B1011" s="120"/>
      <c r="C1011" s="274"/>
      <c r="D1011" s="274"/>
      <c r="E1011" s="274"/>
      <c r="F1011" s="274" t="s">
        <v>10</v>
      </c>
      <c r="G1011" s="274" t="s">
        <v>389</v>
      </c>
    </row>
    <row r="1012" spans="1:7">
      <c r="A1012" s="120"/>
      <c r="B1012" s="120" t="s">
        <v>37</v>
      </c>
      <c r="C1012" s="479" t="s">
        <v>109</v>
      </c>
      <c r="D1012" s="479"/>
      <c r="E1012" s="479"/>
      <c r="F1012" s="479"/>
      <c r="G1012" s="479"/>
    </row>
    <row r="1013" spans="1:7">
      <c r="A1013" s="120"/>
      <c r="B1013" s="120" t="s">
        <v>384</v>
      </c>
      <c r="C1013" s="478" t="s">
        <v>385</v>
      </c>
      <c r="D1013" s="477"/>
      <c r="E1013" s="477"/>
      <c r="F1013" s="477"/>
      <c r="G1013" s="477"/>
    </row>
    <row r="1014" spans="1:7">
      <c r="A1014" s="120"/>
      <c r="B1014" s="120" t="s">
        <v>386</v>
      </c>
      <c r="C1014" s="479" t="s">
        <v>113</v>
      </c>
      <c r="D1014" s="479"/>
      <c r="E1014" s="479"/>
      <c r="F1014" s="479"/>
      <c r="G1014" s="479"/>
    </row>
    <row r="1015" spans="1:7">
      <c r="A1015" s="120">
        <v>17</v>
      </c>
      <c r="B1015" s="120" t="s">
        <v>393</v>
      </c>
      <c r="C1015" s="480" t="s">
        <v>117</v>
      </c>
      <c r="D1015" s="480"/>
      <c r="E1015" s="480"/>
      <c r="F1015" s="480"/>
      <c r="G1015" s="480"/>
    </row>
    <row r="1016" spans="1:7" ht="13.5" thickBot="1">
      <c r="B1016" s="117"/>
    </row>
    <row r="1017" spans="1:7" ht="13.5" thickTop="1">
      <c r="B1017" s="464" t="s">
        <v>265</v>
      </c>
      <c r="C1017" s="465"/>
      <c r="D1017" s="464" t="s">
        <v>10</v>
      </c>
      <c r="E1017" s="464" t="s">
        <v>266</v>
      </c>
      <c r="F1017" s="464" t="s">
        <v>11</v>
      </c>
      <c r="G1017" s="464" t="s">
        <v>14</v>
      </c>
    </row>
    <row r="1018" spans="1:7" ht="13.5" thickBot="1">
      <c r="B1018" s="466"/>
      <c r="C1018" s="466"/>
      <c r="D1018" s="466"/>
      <c r="E1018" s="466"/>
      <c r="F1018" s="466"/>
      <c r="G1018" s="467"/>
    </row>
    <row r="1019" spans="1:7" ht="13.5" thickTop="1">
      <c r="B1019" s="169" t="s">
        <v>289</v>
      </c>
      <c r="C1019" s="104"/>
      <c r="D1019" s="267"/>
      <c r="E1019" s="114"/>
      <c r="F1019" s="114"/>
      <c r="G1019" s="170"/>
    </row>
    <row r="1020" spans="1:7" ht="13.5" thickBot="1">
      <c r="B1020" s="175" t="s">
        <v>524</v>
      </c>
      <c r="C1020" s="104"/>
      <c r="D1020" s="267" t="s">
        <v>389</v>
      </c>
      <c r="E1020" s="114">
        <v>4800</v>
      </c>
      <c r="F1020" s="173">
        <v>1</v>
      </c>
      <c r="G1020" s="183">
        <f>E1020*F1020</f>
        <v>4800</v>
      </c>
    </row>
    <row r="1021" spans="1:7">
      <c r="B1021" s="176"/>
      <c r="C1021" s="177"/>
      <c r="D1021" s="177"/>
      <c r="E1021" s="177"/>
      <c r="F1021" s="118" t="s">
        <v>273</v>
      </c>
      <c r="G1021" s="170">
        <f>SUM(G1020:G1020)</f>
        <v>4800</v>
      </c>
    </row>
    <row r="1022" spans="1:7">
      <c r="B1022" s="179" t="s">
        <v>301</v>
      </c>
      <c r="C1022" s="177"/>
      <c r="D1022" s="177"/>
      <c r="E1022" s="177"/>
      <c r="F1022" s="118"/>
      <c r="G1022" s="170"/>
    </row>
    <row r="1023" spans="1:7">
      <c r="B1023" s="175" t="s">
        <v>354</v>
      </c>
      <c r="C1023" s="104"/>
      <c r="D1023" s="267" t="s">
        <v>303</v>
      </c>
      <c r="E1023" s="114">
        <v>700.9</v>
      </c>
      <c r="F1023" s="173">
        <f>1/D1024</f>
        <v>0.1</v>
      </c>
      <c r="G1023" s="174">
        <f>E1023*F1023</f>
        <v>70.09</v>
      </c>
    </row>
    <row r="1024" spans="1:7">
      <c r="B1024" s="175"/>
      <c r="C1024" s="181" t="s">
        <v>270</v>
      </c>
      <c r="D1024" s="182">
        <v>10</v>
      </c>
      <c r="E1024" s="114"/>
      <c r="F1024" s="180"/>
      <c r="G1024" s="174"/>
    </row>
    <row r="1025" spans="2:7">
      <c r="B1025" s="175" t="s">
        <v>304</v>
      </c>
      <c r="C1025" s="104"/>
      <c r="D1025" s="267" t="s">
        <v>303</v>
      </c>
      <c r="E1025" s="114">
        <v>355.01</v>
      </c>
      <c r="F1025" s="173">
        <f>1/D1026</f>
        <v>0.4</v>
      </c>
      <c r="G1025" s="174">
        <f>E1025*F1025</f>
        <v>142.00399999999999</v>
      </c>
    </row>
    <row r="1026" spans="2:7" ht="13.5" thickBot="1">
      <c r="B1026" s="175"/>
      <c r="C1026" s="181" t="s">
        <v>270</v>
      </c>
      <c r="D1026" s="182">
        <v>2.5</v>
      </c>
      <c r="E1026" s="114"/>
      <c r="F1026" s="180"/>
      <c r="G1026" s="183"/>
    </row>
    <row r="1027" spans="2:7">
      <c r="B1027" s="175"/>
      <c r="C1027" s="104"/>
      <c r="D1027" s="267"/>
      <c r="E1027" s="114"/>
      <c r="F1027" s="184" t="s">
        <v>339</v>
      </c>
      <c r="G1027" s="170">
        <f>SUM(G1023:G1026)</f>
        <v>212.09399999999999</v>
      </c>
    </row>
    <row r="1028" spans="2:7">
      <c r="B1028" s="175"/>
      <c r="C1028" s="104"/>
      <c r="D1028" s="267"/>
      <c r="E1028" s="114"/>
      <c r="F1028" s="118"/>
      <c r="G1028" s="170"/>
    </row>
    <row r="1029" spans="2:7">
      <c r="B1029" s="169" t="s">
        <v>305</v>
      </c>
      <c r="C1029" s="104"/>
      <c r="D1029" s="267"/>
      <c r="E1029" s="114"/>
      <c r="F1029" s="118"/>
      <c r="G1029" s="170"/>
    </row>
    <row r="1030" spans="2:7" ht="13.5" thickBot="1">
      <c r="B1030" s="175" t="s">
        <v>306</v>
      </c>
      <c r="C1030" s="104"/>
      <c r="D1030" s="267" t="s">
        <v>344</v>
      </c>
      <c r="E1030" s="114">
        <f>+G1027</f>
        <v>212.09399999999999</v>
      </c>
      <c r="F1030" s="173">
        <v>0.03</v>
      </c>
      <c r="G1030" s="174">
        <f>E1030*F1030</f>
        <v>6.3628199999999993</v>
      </c>
    </row>
    <row r="1031" spans="2:7">
      <c r="B1031" s="175"/>
      <c r="C1031" s="104"/>
      <c r="D1031" s="267"/>
      <c r="E1031" s="114"/>
      <c r="F1031" s="118" t="s">
        <v>273</v>
      </c>
      <c r="G1031" s="178">
        <f>SUM(G1030:G1030)</f>
        <v>6.3628199999999993</v>
      </c>
    </row>
    <row r="1032" spans="2:7">
      <c r="B1032" s="175"/>
      <c r="C1032" s="104"/>
      <c r="D1032" s="267"/>
      <c r="E1032" s="114"/>
      <c r="F1032" s="118"/>
      <c r="G1032" s="170"/>
    </row>
    <row r="1033" spans="2:7">
      <c r="B1033" s="169" t="s">
        <v>267</v>
      </c>
      <c r="C1033" s="104"/>
      <c r="D1033" s="267"/>
      <c r="E1033" s="114"/>
      <c r="F1033" s="118"/>
      <c r="G1033" s="170"/>
    </row>
    <row r="1034" spans="2:7">
      <c r="B1034" s="175" t="s">
        <v>342</v>
      </c>
      <c r="C1034" s="104"/>
      <c r="D1034" s="267" t="s">
        <v>269</v>
      </c>
      <c r="E1034" s="114">
        <v>1339.17</v>
      </c>
      <c r="F1034" s="173">
        <f>1/D1035</f>
        <v>0.2</v>
      </c>
      <c r="G1034" s="174">
        <f>ROUND(F1034*E1034,2)</f>
        <v>267.83</v>
      </c>
    </row>
    <row r="1035" spans="2:7">
      <c r="B1035" s="175"/>
      <c r="C1035" s="181" t="s">
        <v>270</v>
      </c>
      <c r="D1035" s="182">
        <v>5</v>
      </c>
      <c r="E1035" s="114"/>
      <c r="F1035" s="173"/>
      <c r="G1035" s="174"/>
    </row>
    <row r="1036" spans="2:7">
      <c r="B1036" s="175" t="s">
        <v>272</v>
      </c>
      <c r="C1036" s="104"/>
      <c r="D1036" s="267" t="s">
        <v>269</v>
      </c>
      <c r="E1036" s="114">
        <v>799.65</v>
      </c>
      <c r="F1036" s="173">
        <f>1/D1037</f>
        <v>0.1</v>
      </c>
      <c r="G1036" s="174">
        <f>ROUND(F1036*E1036,2)</f>
        <v>79.97</v>
      </c>
    </row>
    <row r="1037" spans="2:7">
      <c r="B1037" s="175"/>
      <c r="C1037" s="181" t="s">
        <v>270</v>
      </c>
      <c r="D1037" s="182">
        <v>10</v>
      </c>
      <c r="E1037" s="114"/>
      <c r="F1037" s="173"/>
      <c r="G1037" s="174"/>
    </row>
    <row r="1038" spans="2:7">
      <c r="B1038" s="175" t="s">
        <v>390</v>
      </c>
      <c r="C1038" s="104"/>
      <c r="D1038" s="267" t="s">
        <v>269</v>
      </c>
      <c r="E1038" s="114">
        <v>582.5</v>
      </c>
      <c r="F1038" s="173">
        <f>1/D1039</f>
        <v>0.1</v>
      </c>
      <c r="G1038" s="174">
        <f>E1038*F1038</f>
        <v>58.25</v>
      </c>
    </row>
    <row r="1039" spans="2:7" ht="13.5" thickBot="1">
      <c r="B1039" s="175"/>
      <c r="C1039" s="181" t="s">
        <v>270</v>
      </c>
      <c r="D1039" s="182">
        <v>10</v>
      </c>
      <c r="E1039" s="114"/>
      <c r="F1039" s="173"/>
      <c r="G1039" s="174"/>
    </row>
    <row r="1040" spans="2:7">
      <c r="B1040" s="175"/>
      <c r="C1040" s="104"/>
      <c r="D1040" s="267"/>
      <c r="E1040" s="114"/>
      <c r="F1040" s="118" t="s">
        <v>273</v>
      </c>
      <c r="G1040" s="178">
        <f>SUM(G1034:G1039)</f>
        <v>406.04999999999995</v>
      </c>
    </row>
    <row r="1041" spans="2:7">
      <c r="B1041" s="175"/>
      <c r="C1041" s="104"/>
      <c r="D1041" s="267"/>
      <c r="E1041" s="114"/>
      <c r="F1041" s="118"/>
      <c r="G1041" s="170"/>
    </row>
    <row r="1042" spans="2:7">
      <c r="B1042" s="169" t="s">
        <v>281</v>
      </c>
      <c r="C1042" s="104"/>
      <c r="D1042" s="267"/>
      <c r="E1042" s="114"/>
      <c r="F1042" s="118"/>
      <c r="G1042" s="170"/>
    </row>
    <row r="1043" spans="2:7">
      <c r="B1043" s="175" t="s">
        <v>391</v>
      </c>
      <c r="C1043" s="104"/>
      <c r="D1043" s="267" t="s">
        <v>263</v>
      </c>
      <c r="E1043" s="114"/>
      <c r="F1043" s="198"/>
      <c r="G1043" s="170"/>
    </row>
    <row r="1044" spans="2:7">
      <c r="B1044" s="169" t="s">
        <v>289</v>
      </c>
      <c r="C1044" s="104"/>
      <c r="D1044" s="267"/>
      <c r="E1044" s="114"/>
      <c r="F1044" s="198"/>
      <c r="G1044" s="170"/>
    </row>
    <row r="1045" spans="2:7">
      <c r="B1045" s="175" t="s">
        <v>358</v>
      </c>
      <c r="C1045" s="104"/>
      <c r="D1045" s="267" t="s">
        <v>359</v>
      </c>
      <c r="E1045" s="114">
        <v>2100</v>
      </c>
      <c r="F1045" s="180">
        <v>0.2</v>
      </c>
      <c r="G1045" s="174">
        <f>E1045*F1045</f>
        <v>420</v>
      </c>
    </row>
    <row r="1046" spans="2:7">
      <c r="B1046" s="175" t="s">
        <v>360</v>
      </c>
      <c r="C1046" s="104"/>
      <c r="D1046" s="267" t="s">
        <v>263</v>
      </c>
      <c r="E1046" s="114">
        <v>125</v>
      </c>
      <c r="F1046" s="180">
        <v>1.2</v>
      </c>
      <c r="G1046" s="174">
        <f>ROUND(F1046*E1046,2)</f>
        <v>150</v>
      </c>
    </row>
    <row r="1047" spans="2:7" ht="13.5" thickBot="1">
      <c r="B1047" s="175" t="s">
        <v>362</v>
      </c>
      <c r="C1047" s="104"/>
      <c r="D1047" s="267" t="s">
        <v>263</v>
      </c>
      <c r="E1047" s="114">
        <v>10</v>
      </c>
      <c r="F1047" s="180">
        <v>0.2</v>
      </c>
      <c r="G1047" s="183">
        <f>E1047*F1047</f>
        <v>2</v>
      </c>
    </row>
    <row r="1048" spans="2:7">
      <c r="B1048" s="175"/>
      <c r="C1048" s="104"/>
      <c r="D1048" s="267"/>
      <c r="E1048" s="114"/>
      <c r="F1048" s="184" t="s">
        <v>339</v>
      </c>
      <c r="G1048" s="170">
        <f>SUM(G1045:G1047)</f>
        <v>572</v>
      </c>
    </row>
    <row r="1049" spans="2:7">
      <c r="B1049" s="175"/>
      <c r="C1049" s="104"/>
      <c r="D1049" s="267"/>
      <c r="E1049" s="114"/>
      <c r="F1049" s="198"/>
      <c r="G1049" s="170"/>
    </row>
    <row r="1050" spans="2:7">
      <c r="B1050" s="179" t="s">
        <v>301</v>
      </c>
      <c r="C1050" s="104"/>
      <c r="D1050" s="267"/>
      <c r="E1050" s="114"/>
      <c r="F1050" s="180"/>
      <c r="G1050" s="174"/>
    </row>
    <row r="1051" spans="2:7">
      <c r="B1051" s="175" t="s">
        <v>304</v>
      </c>
      <c r="C1051" s="104"/>
      <c r="D1051" s="267" t="s">
        <v>303</v>
      </c>
      <c r="E1051" s="114">
        <v>355.01</v>
      </c>
      <c r="F1051" s="173">
        <f>1/D1052</f>
        <v>0.2</v>
      </c>
      <c r="G1051" s="174">
        <f>E1051*F1051</f>
        <v>71.001999999999995</v>
      </c>
    </row>
    <row r="1052" spans="2:7">
      <c r="B1052" s="175"/>
      <c r="C1052" s="181" t="s">
        <v>270</v>
      </c>
      <c r="D1052" s="182">
        <v>5</v>
      </c>
      <c r="E1052" s="114"/>
      <c r="F1052" s="180"/>
      <c r="G1052" s="174"/>
    </row>
    <row r="1053" spans="2:7">
      <c r="B1053" s="175" t="s">
        <v>304</v>
      </c>
      <c r="C1053" s="104"/>
      <c r="D1053" s="267" t="s">
        <v>303</v>
      </c>
      <c r="E1053" s="114">
        <v>355.01</v>
      </c>
      <c r="F1053" s="173">
        <f>1/D1054</f>
        <v>0.2</v>
      </c>
      <c r="G1053" s="174">
        <f>E1053*F1053</f>
        <v>71.001999999999995</v>
      </c>
    </row>
    <row r="1054" spans="2:7" ht="13.5" thickBot="1">
      <c r="B1054" s="175"/>
      <c r="C1054" s="181" t="s">
        <v>270</v>
      </c>
      <c r="D1054" s="182">
        <v>5</v>
      </c>
      <c r="E1054" s="114"/>
      <c r="F1054" s="180"/>
      <c r="G1054" s="183"/>
    </row>
    <row r="1055" spans="2:7">
      <c r="B1055" s="175"/>
      <c r="C1055" s="104"/>
      <c r="D1055" s="267"/>
      <c r="E1055" s="114"/>
      <c r="F1055" s="184" t="s">
        <v>339</v>
      </c>
      <c r="G1055" s="170">
        <f>SUM(G1051:G1054)</f>
        <v>142.00399999999999</v>
      </c>
    </row>
    <row r="1056" spans="2:7">
      <c r="B1056" s="175"/>
      <c r="C1056" s="104"/>
      <c r="D1056" s="267"/>
      <c r="E1056" s="114"/>
      <c r="F1056" s="184"/>
      <c r="G1056" s="170"/>
    </row>
    <row r="1057" spans="2:7">
      <c r="B1057" s="169" t="s">
        <v>305</v>
      </c>
      <c r="C1057" s="104"/>
      <c r="D1057" s="267"/>
      <c r="E1057" s="114"/>
      <c r="F1057" s="118"/>
      <c r="G1057" s="170"/>
    </row>
    <row r="1058" spans="2:7" ht="13.5" thickBot="1">
      <c r="B1058" s="175" t="s">
        <v>306</v>
      </c>
      <c r="C1058" s="104"/>
      <c r="D1058" s="267" t="s">
        <v>344</v>
      </c>
      <c r="E1058" s="114">
        <f>+G1055</f>
        <v>142.00399999999999</v>
      </c>
      <c r="F1058" s="173">
        <v>0.03</v>
      </c>
      <c r="G1058" s="174">
        <f>E1058*F1058</f>
        <v>4.2601199999999997</v>
      </c>
    </row>
    <row r="1059" spans="2:7">
      <c r="B1059" s="175"/>
      <c r="C1059" s="104"/>
      <c r="D1059" s="267"/>
      <c r="E1059" s="114"/>
      <c r="F1059" s="118" t="s">
        <v>273</v>
      </c>
      <c r="G1059" s="178">
        <f>SUM(G1058:G1058)</f>
        <v>4.2601199999999997</v>
      </c>
    </row>
    <row r="1060" spans="2:7">
      <c r="B1060" s="175"/>
      <c r="C1060" s="104"/>
      <c r="D1060" s="267"/>
      <c r="E1060" s="114"/>
      <c r="F1060" s="184"/>
      <c r="G1060" s="170"/>
    </row>
    <row r="1061" spans="2:7" ht="13.5" thickBot="1">
      <c r="B1061" s="175"/>
      <c r="C1061" s="104"/>
      <c r="D1061" s="267"/>
      <c r="E1061" s="114"/>
      <c r="F1061" s="191" t="s">
        <v>284</v>
      </c>
      <c r="G1061" s="183">
        <f>G1059+G1055+G1048</f>
        <v>718.26412000000005</v>
      </c>
    </row>
    <row r="1062" spans="2:7">
      <c r="B1062" s="175"/>
      <c r="C1062" s="104"/>
      <c r="D1062" s="181" t="s">
        <v>11</v>
      </c>
      <c r="E1062" s="197">
        <v>0.15</v>
      </c>
      <c r="F1062" s="118" t="s">
        <v>273</v>
      </c>
      <c r="G1062" s="170">
        <f>+G1061*E1062</f>
        <v>107.73961800000001</v>
      </c>
    </row>
    <row r="1063" spans="2:7">
      <c r="B1063" s="175"/>
      <c r="C1063" s="104"/>
      <c r="D1063" s="181"/>
      <c r="E1063" s="197"/>
      <c r="F1063" s="118"/>
      <c r="G1063" s="170"/>
    </row>
    <row r="1064" spans="2:7">
      <c r="B1064" s="169" t="s">
        <v>392</v>
      </c>
      <c r="C1064" s="104"/>
      <c r="D1064" s="267"/>
      <c r="E1064" s="197"/>
      <c r="F1064" s="191"/>
      <c r="G1064" s="170"/>
    </row>
    <row r="1065" spans="2:7">
      <c r="B1065" s="169" t="s">
        <v>289</v>
      </c>
      <c r="C1065" s="104"/>
      <c r="D1065" s="267"/>
      <c r="E1065" s="114"/>
      <c r="F1065" s="114"/>
      <c r="G1065" s="170"/>
    </row>
    <row r="1066" spans="2:7">
      <c r="B1066" s="175" t="s">
        <v>316</v>
      </c>
      <c r="C1066" s="104"/>
      <c r="D1066" s="267" t="s">
        <v>263</v>
      </c>
      <c r="E1066" s="114">
        <v>10</v>
      </c>
      <c r="F1066" s="173">
        <v>0.2</v>
      </c>
      <c r="G1066" s="174">
        <f>E1066*F1066</f>
        <v>2</v>
      </c>
    </row>
    <row r="1067" spans="2:7">
      <c r="B1067" s="175" t="s">
        <v>325</v>
      </c>
      <c r="C1067" s="104"/>
      <c r="D1067" s="267" t="s">
        <v>263</v>
      </c>
      <c r="E1067" s="114">
        <v>3</v>
      </c>
      <c r="F1067" s="173">
        <v>1.2</v>
      </c>
      <c r="G1067" s="174">
        <f>E1067*F1067</f>
        <v>3.5999999999999996</v>
      </c>
    </row>
    <row r="1068" spans="2:7" ht="13.5" thickBot="1">
      <c r="B1068" s="175" t="s">
        <v>326</v>
      </c>
      <c r="C1068" s="104"/>
      <c r="D1068" s="267" t="s">
        <v>263</v>
      </c>
      <c r="E1068" s="114">
        <v>7.69</v>
      </c>
      <c r="F1068" s="173">
        <v>1</v>
      </c>
      <c r="G1068" s="183">
        <f>+F1068*E1068</f>
        <v>7.69</v>
      </c>
    </row>
    <row r="1069" spans="2:7">
      <c r="B1069" s="176"/>
      <c r="C1069" s="177"/>
      <c r="D1069" s="177"/>
      <c r="E1069" s="177"/>
      <c r="F1069" s="191" t="s">
        <v>284</v>
      </c>
      <c r="G1069" s="204">
        <f>SUM(G1066:G1068)</f>
        <v>13.29</v>
      </c>
    </row>
    <row r="1070" spans="2:7">
      <c r="B1070" s="176"/>
      <c r="C1070" s="177"/>
      <c r="D1070" s="177"/>
      <c r="E1070" s="177"/>
      <c r="F1070" s="191"/>
      <c r="G1070" s="174"/>
    </row>
    <row r="1071" spans="2:7">
      <c r="B1071" s="169" t="s">
        <v>267</v>
      </c>
      <c r="C1071" s="104"/>
      <c r="D1071" s="267"/>
      <c r="E1071" s="114"/>
      <c r="F1071" s="118"/>
      <c r="G1071" s="170"/>
    </row>
    <row r="1072" spans="2:7">
      <c r="B1072" s="175" t="s">
        <v>268</v>
      </c>
      <c r="C1072" s="104"/>
      <c r="D1072" s="267" t="s">
        <v>269</v>
      </c>
      <c r="E1072" s="114">
        <v>1459.55</v>
      </c>
      <c r="F1072" s="173">
        <f>1/D1073</f>
        <v>3.3333333333333335E-3</v>
      </c>
      <c r="G1072" s="174">
        <f>ROUND(F1072*E1072,2)</f>
        <v>4.87</v>
      </c>
    </row>
    <row r="1073" spans="2:7">
      <c r="B1073" s="175"/>
      <c r="C1073" s="181" t="s">
        <v>270</v>
      </c>
      <c r="D1073" s="182">
        <v>300</v>
      </c>
      <c r="E1073" s="114"/>
      <c r="F1073" s="173"/>
      <c r="G1073" s="174"/>
    </row>
    <row r="1074" spans="2:7">
      <c r="B1074" s="175" t="s">
        <v>272</v>
      </c>
      <c r="C1074" s="104"/>
      <c r="D1074" s="267" t="s">
        <v>269</v>
      </c>
      <c r="E1074" s="114">
        <v>799.65</v>
      </c>
      <c r="F1074" s="173">
        <f>1/D1075</f>
        <v>4.5454545454545452E-3</v>
      </c>
      <c r="G1074" s="174">
        <f>ROUND(F1074*E1074,2)</f>
        <v>3.63</v>
      </c>
    </row>
    <row r="1075" spans="2:7">
      <c r="B1075" s="175"/>
      <c r="C1075" s="181" t="s">
        <v>270</v>
      </c>
      <c r="D1075" s="182">
        <v>220</v>
      </c>
      <c r="E1075" s="114"/>
      <c r="F1075" s="173"/>
      <c r="G1075" s="174"/>
    </row>
    <row r="1076" spans="2:7">
      <c r="B1076" s="175" t="s">
        <v>350</v>
      </c>
      <c r="C1076" s="104"/>
      <c r="D1076" s="267" t="s">
        <v>269</v>
      </c>
      <c r="E1076" s="114">
        <v>633.67999999999995</v>
      </c>
      <c r="F1076" s="173">
        <f>1/D1077</f>
        <v>4.5454545454545452E-3</v>
      </c>
      <c r="G1076" s="174">
        <f>+F1076*E1076</f>
        <v>2.880363636363636</v>
      </c>
    </row>
    <row r="1077" spans="2:7">
      <c r="B1077" s="175"/>
      <c r="C1077" s="181" t="s">
        <v>270</v>
      </c>
      <c r="D1077" s="182">
        <v>220</v>
      </c>
      <c r="E1077" s="114"/>
      <c r="F1077" s="173"/>
      <c r="G1077" s="174"/>
    </row>
    <row r="1078" spans="2:7">
      <c r="B1078" s="175" t="s">
        <v>317</v>
      </c>
      <c r="C1078" s="104"/>
      <c r="D1078" s="267" t="s">
        <v>269</v>
      </c>
      <c r="E1078" s="114">
        <v>404.51</v>
      </c>
      <c r="F1078" s="173">
        <f>1/D1079</f>
        <v>1.6666666666666668E-3</v>
      </c>
      <c r="G1078" s="174">
        <f>ROUND(F1078*E1078,2)</f>
        <v>0.67</v>
      </c>
    </row>
    <row r="1079" spans="2:7">
      <c r="B1079" s="175"/>
      <c r="C1079" s="181" t="s">
        <v>270</v>
      </c>
      <c r="D1079" s="182">
        <v>600</v>
      </c>
      <c r="E1079" s="114"/>
      <c r="F1079" s="173"/>
      <c r="G1079" s="174"/>
    </row>
    <row r="1080" spans="2:7">
      <c r="B1080" s="175" t="s">
        <v>343</v>
      </c>
      <c r="C1080" s="104"/>
      <c r="D1080" s="267" t="s">
        <v>269</v>
      </c>
      <c r="E1080" s="114">
        <v>161.87</v>
      </c>
      <c r="F1080" s="173">
        <v>0.2</v>
      </c>
      <c r="G1080" s="174">
        <f>ROUND(F1080*E1080,2)</f>
        <v>32.369999999999997</v>
      </c>
    </row>
    <row r="1081" spans="2:7" ht="13.5" thickBot="1">
      <c r="B1081" s="175"/>
      <c r="C1081" s="181" t="s">
        <v>270</v>
      </c>
      <c r="D1081" s="182">
        <v>220</v>
      </c>
      <c r="E1081" s="114"/>
      <c r="F1081" s="173"/>
      <c r="G1081" s="174"/>
    </row>
    <row r="1082" spans="2:7">
      <c r="B1082" s="175"/>
      <c r="C1082" s="104"/>
      <c r="D1082" s="267"/>
      <c r="E1082" s="114"/>
      <c r="F1082" s="118" t="s">
        <v>273</v>
      </c>
      <c r="G1082" s="178">
        <f>SUM(G1072:G1081)</f>
        <v>44.420363636363632</v>
      </c>
    </row>
    <row r="1083" spans="2:7">
      <c r="B1083" s="176"/>
      <c r="C1083" s="177"/>
      <c r="D1083" s="177"/>
      <c r="E1083" s="177"/>
      <c r="F1083" s="191"/>
      <c r="G1083" s="174"/>
    </row>
    <row r="1084" spans="2:7" ht="13.5" thickBot="1">
      <c r="B1084" s="175"/>
      <c r="C1084" s="104"/>
      <c r="D1084" s="267"/>
      <c r="E1084" s="114"/>
      <c r="F1084" s="191" t="s">
        <v>284</v>
      </c>
      <c r="G1084" s="183">
        <f>G1082+G1069</f>
        <v>57.710363636363631</v>
      </c>
    </row>
    <row r="1085" spans="2:7">
      <c r="B1085" s="175"/>
      <c r="C1085" s="104"/>
      <c r="D1085" s="267" t="s">
        <v>11</v>
      </c>
      <c r="E1085" s="197">
        <v>0.2</v>
      </c>
      <c r="F1085" s="118" t="s">
        <v>273</v>
      </c>
      <c r="G1085" s="178">
        <f>G1084*E1085</f>
        <v>11.542072727272727</v>
      </c>
    </row>
    <row r="1086" spans="2:7" ht="13.5" thickBot="1">
      <c r="B1086" s="175"/>
      <c r="C1086" s="104"/>
      <c r="D1086" s="267"/>
      <c r="E1086" s="114"/>
      <c r="F1086" s="118"/>
      <c r="G1086" s="170"/>
    </row>
    <row r="1087" spans="2:7" ht="14.25" thickTop="1" thickBot="1">
      <c r="B1087" s="185"/>
      <c r="C1087" s="186"/>
      <c r="D1087" s="186"/>
      <c r="E1087" s="187" t="s">
        <v>274</v>
      </c>
      <c r="F1087" s="188"/>
      <c r="G1087" s="189">
        <f>G1085+G1062+G1040+G1031+G1027+G1021</f>
        <v>5543.7885107272723</v>
      </c>
    </row>
    <row r="1088" spans="2:7" ht="13.5" thickTop="1">
      <c r="B1088" s="175"/>
      <c r="C1088" s="104"/>
      <c r="D1088" s="104"/>
      <c r="E1088" s="112" t="s">
        <v>275</v>
      </c>
      <c r="F1088" s="113">
        <v>10</v>
      </c>
      <c r="G1088" s="190">
        <f>(+G1087*F1088)/100</f>
        <v>554.37885107272723</v>
      </c>
    </row>
    <row r="1089" spans="1:7" ht="13.5" thickBot="1">
      <c r="B1089" s="175"/>
      <c r="C1089" s="104"/>
      <c r="D1089" s="104"/>
      <c r="E1089" s="191"/>
      <c r="F1089" s="113"/>
      <c r="G1089" s="183"/>
    </row>
    <row r="1090" spans="1:7">
      <c r="B1090" s="175"/>
      <c r="C1090" s="104"/>
      <c r="D1090" s="104"/>
      <c r="E1090" s="191" t="s">
        <v>276</v>
      </c>
      <c r="F1090" s="113"/>
      <c r="G1090" s="174">
        <f>G1087+G1088+G1089</f>
        <v>6098.1673617999995</v>
      </c>
    </row>
    <row r="1091" spans="1:7" ht="13.5" thickBot="1">
      <c r="B1091" s="175"/>
      <c r="C1091" s="104"/>
      <c r="D1091" s="104"/>
      <c r="E1091" s="191" t="s">
        <v>277</v>
      </c>
      <c r="F1091" s="113">
        <v>0.7</v>
      </c>
      <c r="G1091" s="183">
        <f>(+F1091*G1090)/100</f>
        <v>42.687171532599997</v>
      </c>
    </row>
    <row r="1092" spans="1:7">
      <c r="B1092" s="175"/>
      <c r="C1092" s="104"/>
      <c r="D1092" s="104"/>
      <c r="E1092" s="191" t="s">
        <v>276</v>
      </c>
      <c r="F1092" s="113"/>
      <c r="G1092" s="174">
        <f>+G1090+G1091</f>
        <v>6140.8545333325992</v>
      </c>
    </row>
    <row r="1093" spans="1:7" ht="13.5" thickBot="1">
      <c r="B1093" s="175"/>
      <c r="C1093" s="104"/>
      <c r="D1093" s="104"/>
      <c r="E1093" s="191" t="s">
        <v>278</v>
      </c>
      <c r="F1093" s="113">
        <v>3.8</v>
      </c>
      <c r="G1093" s="183">
        <f>(+F1093*G1092)/100</f>
        <v>233.35247226663876</v>
      </c>
    </row>
    <row r="1094" spans="1:7">
      <c r="B1094" s="175"/>
      <c r="C1094" s="104"/>
      <c r="D1094" s="104"/>
      <c r="E1094" s="191" t="s">
        <v>276</v>
      </c>
      <c r="F1094" s="113"/>
      <c r="G1094" s="174">
        <f>+G1092+G1093</f>
        <v>6374.2070055992381</v>
      </c>
    </row>
    <row r="1095" spans="1:7" ht="13.5" thickBot="1">
      <c r="B1095" s="175"/>
      <c r="C1095" s="104"/>
      <c r="D1095" s="104"/>
      <c r="E1095" s="191" t="s">
        <v>279</v>
      </c>
      <c r="F1095" s="113">
        <v>0.5</v>
      </c>
      <c r="G1095" s="183">
        <f>G1094*F1095/100</f>
        <v>31.871035027996189</v>
      </c>
    </row>
    <row r="1096" spans="1:7" ht="13.5" thickBot="1">
      <c r="B1096" s="175"/>
      <c r="C1096" s="104"/>
      <c r="D1096" s="104"/>
      <c r="E1096" s="118" t="s">
        <v>273</v>
      </c>
      <c r="F1096" s="110"/>
      <c r="G1096" s="170">
        <f>G1094+G1095</f>
        <v>6406.0780406272343</v>
      </c>
    </row>
    <row r="1097" spans="1:7" ht="14.25" thickTop="1" thickBot="1">
      <c r="B1097" s="185"/>
      <c r="C1097" s="186"/>
      <c r="D1097" s="186"/>
      <c r="E1097" s="187" t="s">
        <v>6</v>
      </c>
      <c r="F1097" s="188"/>
      <c r="G1097" s="189">
        <f>+G1096</f>
        <v>6406.0780406272343</v>
      </c>
    </row>
    <row r="1098" spans="1:7" ht="13.5" thickTop="1"/>
    <row r="1100" spans="1:7">
      <c r="A1100" s="117"/>
      <c r="B1100" s="116"/>
      <c r="C1100" s="167" t="s">
        <v>118</v>
      </c>
      <c r="D1100" s="167"/>
      <c r="E1100" s="167"/>
      <c r="F1100" s="193"/>
      <c r="G1100" s="271"/>
    </row>
    <row r="1101" spans="1:7">
      <c r="A1101" s="120"/>
      <c r="B1101" s="120"/>
      <c r="C1101" s="167"/>
      <c r="D1101" s="167"/>
      <c r="E1101" s="167"/>
      <c r="F1101" s="193" t="s">
        <v>10</v>
      </c>
      <c r="G1101" s="271" t="s">
        <v>263</v>
      </c>
    </row>
    <row r="1102" spans="1:7">
      <c r="A1102" s="120"/>
      <c r="B1102" s="120" t="s">
        <v>42</v>
      </c>
      <c r="C1102" s="479" t="s">
        <v>119</v>
      </c>
      <c r="D1102" s="479"/>
      <c r="E1102" s="479"/>
      <c r="F1102" s="479"/>
      <c r="G1102" s="479"/>
    </row>
    <row r="1103" spans="1:7">
      <c r="A1103" s="120"/>
      <c r="B1103" s="120" t="s">
        <v>394</v>
      </c>
      <c r="C1103" s="480" t="s">
        <v>121</v>
      </c>
      <c r="D1103" s="480"/>
      <c r="E1103" s="480"/>
      <c r="F1103" s="480"/>
      <c r="G1103" s="480"/>
    </row>
    <row r="1104" spans="1:7">
      <c r="A1104" s="120"/>
      <c r="B1104" s="120" t="s">
        <v>378</v>
      </c>
      <c r="C1104" s="479" t="s">
        <v>122</v>
      </c>
      <c r="D1104" s="479"/>
      <c r="E1104" s="479"/>
      <c r="F1104" s="479"/>
      <c r="G1104" s="479"/>
    </row>
    <row r="1105" spans="1:7">
      <c r="A1105" s="120">
        <v>18</v>
      </c>
      <c r="B1105" s="120" t="s">
        <v>379</v>
      </c>
      <c r="C1105" s="480" t="s">
        <v>123</v>
      </c>
      <c r="D1105" s="480"/>
      <c r="E1105" s="480"/>
      <c r="F1105" s="480"/>
      <c r="G1105" s="480"/>
    </row>
    <row r="1106" spans="1:7" ht="13.5" thickBot="1">
      <c r="B1106" s="117"/>
    </row>
    <row r="1107" spans="1:7" ht="13.5" thickTop="1">
      <c r="B1107" s="464" t="s">
        <v>265</v>
      </c>
      <c r="C1107" s="465"/>
      <c r="D1107" s="464" t="s">
        <v>10</v>
      </c>
      <c r="E1107" s="464" t="s">
        <v>266</v>
      </c>
      <c r="F1107" s="464" t="s">
        <v>11</v>
      </c>
      <c r="G1107" s="464" t="s">
        <v>14</v>
      </c>
    </row>
    <row r="1108" spans="1:7" ht="13.5" thickBot="1">
      <c r="B1108" s="466"/>
      <c r="C1108" s="466"/>
      <c r="D1108" s="466"/>
      <c r="E1108" s="466"/>
      <c r="F1108" s="466"/>
      <c r="G1108" s="467"/>
    </row>
    <row r="1109" spans="1:7" ht="13.5" thickTop="1">
      <c r="B1109" s="169" t="s">
        <v>289</v>
      </c>
      <c r="C1109" s="104"/>
      <c r="D1109" s="267"/>
      <c r="E1109" s="114"/>
      <c r="F1109" s="114"/>
      <c r="G1109" s="170"/>
    </row>
    <row r="1110" spans="1:7" ht="13.5" thickBot="1">
      <c r="B1110" s="175" t="s">
        <v>352</v>
      </c>
      <c r="C1110" s="104"/>
      <c r="D1110" s="267" t="s">
        <v>395</v>
      </c>
      <c r="E1110" s="114">
        <v>18</v>
      </c>
      <c r="F1110" s="173">
        <v>0.21</v>
      </c>
      <c r="G1110" s="174">
        <f>E1110*F1110</f>
        <v>3.78</v>
      </c>
    </row>
    <row r="1111" spans="1:7">
      <c r="B1111" s="176"/>
      <c r="C1111" s="177"/>
      <c r="D1111" s="177"/>
      <c r="E1111" s="177"/>
      <c r="F1111" s="118" t="s">
        <v>273</v>
      </c>
      <c r="G1111" s="178">
        <f>SUM(G1110:G1110)</f>
        <v>3.78</v>
      </c>
    </row>
    <row r="1112" spans="1:7">
      <c r="B1112" s="176"/>
      <c r="C1112" s="177"/>
      <c r="D1112" s="177"/>
      <c r="E1112" s="177"/>
      <c r="F1112" s="118"/>
      <c r="G1112" s="170"/>
    </row>
    <row r="1113" spans="1:7">
      <c r="B1113" s="179" t="s">
        <v>301</v>
      </c>
      <c r="C1113" s="177"/>
      <c r="D1113" s="177"/>
      <c r="E1113" s="177"/>
      <c r="F1113" s="118"/>
      <c r="G1113" s="170"/>
    </row>
    <row r="1114" spans="1:7">
      <c r="B1114" s="175" t="s">
        <v>354</v>
      </c>
      <c r="C1114" s="104"/>
      <c r="D1114" s="267" t="s">
        <v>303</v>
      </c>
      <c r="E1114" s="114">
        <v>700.9</v>
      </c>
      <c r="F1114" s="173">
        <f>1/D1115</f>
        <v>0.12658227848101264</v>
      </c>
      <c r="G1114" s="174">
        <f>E1114*F1114</f>
        <v>88.721518987341753</v>
      </c>
    </row>
    <row r="1115" spans="1:7">
      <c r="B1115" s="175"/>
      <c r="C1115" s="181" t="s">
        <v>270</v>
      </c>
      <c r="D1115" s="182">
        <v>7.9</v>
      </c>
      <c r="E1115" s="114"/>
      <c r="F1115" s="180"/>
      <c r="G1115" s="174"/>
    </row>
    <row r="1116" spans="1:7">
      <c r="B1116" s="175" t="s">
        <v>304</v>
      </c>
      <c r="C1116" s="104"/>
      <c r="D1116" s="267" t="s">
        <v>303</v>
      </c>
      <c r="E1116" s="114">
        <v>355.01</v>
      </c>
      <c r="F1116" s="173">
        <f>1/D1117</f>
        <v>1</v>
      </c>
      <c r="G1116" s="174">
        <f>E1116*F1116</f>
        <v>355.01</v>
      </c>
    </row>
    <row r="1117" spans="1:7" ht="13.5" thickBot="1">
      <c r="B1117" s="175"/>
      <c r="C1117" s="181" t="s">
        <v>270</v>
      </c>
      <c r="D1117" s="182">
        <v>1</v>
      </c>
      <c r="E1117" s="114"/>
      <c r="F1117" s="180"/>
      <c r="G1117" s="183"/>
    </row>
    <row r="1118" spans="1:7">
      <c r="B1118" s="175"/>
      <c r="C1118" s="104"/>
      <c r="D1118" s="267"/>
      <c r="E1118" s="114"/>
      <c r="F1118" s="184" t="s">
        <v>339</v>
      </c>
      <c r="G1118" s="170">
        <f>SUM(G1114:G1117)</f>
        <v>443.73151898734176</v>
      </c>
    </row>
    <row r="1119" spans="1:7">
      <c r="B1119" s="179"/>
      <c r="C1119" s="177"/>
      <c r="D1119" s="177"/>
      <c r="E1119" s="177"/>
      <c r="F1119" s="118"/>
      <c r="G1119" s="170"/>
    </row>
    <row r="1120" spans="1:7">
      <c r="B1120" s="169" t="s">
        <v>305</v>
      </c>
      <c r="C1120" s="104"/>
      <c r="D1120" s="267"/>
      <c r="E1120" s="114"/>
      <c r="F1120" s="118"/>
      <c r="G1120" s="170"/>
    </row>
    <row r="1121" spans="2:7" ht="13.5" thickBot="1">
      <c r="B1121" s="175" t="s">
        <v>305</v>
      </c>
      <c r="C1121" s="104"/>
      <c r="D1121" s="267" t="s">
        <v>344</v>
      </c>
      <c r="E1121" s="114">
        <f>+G1118</f>
        <v>443.73151898734176</v>
      </c>
      <c r="F1121" s="173">
        <v>0.03</v>
      </c>
      <c r="G1121" s="174">
        <f>E1121*F1121</f>
        <v>13.311945569620253</v>
      </c>
    </row>
    <row r="1122" spans="2:7">
      <c r="B1122" s="175"/>
      <c r="C1122" s="104"/>
      <c r="D1122" s="267"/>
      <c r="E1122" s="114"/>
      <c r="F1122" s="118" t="s">
        <v>273</v>
      </c>
      <c r="G1122" s="178">
        <f>SUM(G1121:G1121)</f>
        <v>13.311945569620253</v>
      </c>
    </row>
    <row r="1123" spans="2:7">
      <c r="B1123" s="169"/>
      <c r="C1123" s="104"/>
      <c r="D1123" s="267"/>
      <c r="E1123" s="114"/>
      <c r="F1123" s="118"/>
      <c r="G1123" s="170"/>
    </row>
    <row r="1124" spans="2:7">
      <c r="B1124" s="169" t="s">
        <v>356</v>
      </c>
      <c r="C1124" s="104"/>
      <c r="D1124" s="267"/>
      <c r="E1124" s="114"/>
      <c r="F1124" s="118"/>
      <c r="G1124" s="170"/>
    </row>
    <row r="1125" spans="2:7">
      <c r="B1125" s="169"/>
      <c r="C1125" s="104"/>
      <c r="D1125" s="267"/>
      <c r="E1125" s="114"/>
      <c r="F1125" s="118"/>
      <c r="G1125" s="170"/>
    </row>
    <row r="1126" spans="2:7">
      <c r="B1126" s="169" t="s">
        <v>396</v>
      </c>
      <c r="C1126" s="104"/>
      <c r="D1126" s="267" t="s">
        <v>263</v>
      </c>
      <c r="E1126" s="114"/>
      <c r="F1126" s="198"/>
      <c r="G1126" s="170"/>
    </row>
    <row r="1127" spans="2:7">
      <c r="B1127" s="169" t="s">
        <v>289</v>
      </c>
      <c r="C1127" s="104"/>
      <c r="D1127" s="267"/>
      <c r="E1127" s="114"/>
      <c r="F1127" s="198"/>
      <c r="G1127" s="170"/>
    </row>
    <row r="1128" spans="2:7">
      <c r="B1128" s="175" t="s">
        <v>358</v>
      </c>
      <c r="C1128" s="104"/>
      <c r="D1128" s="267" t="s">
        <v>359</v>
      </c>
      <c r="E1128" s="114">
        <v>2100</v>
      </c>
      <c r="F1128" s="180">
        <v>0.21</v>
      </c>
      <c r="G1128" s="174">
        <f>E1128*F1128</f>
        <v>441</v>
      </c>
    </row>
    <row r="1129" spans="2:7">
      <c r="B1129" s="175" t="s">
        <v>360</v>
      </c>
      <c r="C1129" s="104"/>
      <c r="D1129" s="267" t="s">
        <v>263</v>
      </c>
      <c r="E1129" s="114">
        <v>125</v>
      </c>
      <c r="F1129" s="180">
        <v>0.55000000000000004</v>
      </c>
      <c r="G1129" s="174">
        <f>ROUND(F1129*E1129,2)</f>
        <v>68.75</v>
      </c>
    </row>
    <row r="1130" spans="2:7">
      <c r="B1130" s="175" t="s">
        <v>361</v>
      </c>
      <c r="C1130" s="104"/>
      <c r="D1130" s="267" t="s">
        <v>263</v>
      </c>
      <c r="E1130" s="114">
        <v>200</v>
      </c>
      <c r="F1130" s="180">
        <v>0.65</v>
      </c>
      <c r="G1130" s="174">
        <f>E1130*F1130</f>
        <v>130</v>
      </c>
    </row>
    <row r="1131" spans="2:7" ht="13.5" thickBot="1">
      <c r="B1131" s="175" t="s">
        <v>362</v>
      </c>
      <c r="C1131" s="104"/>
      <c r="D1131" s="267" t="s">
        <v>263</v>
      </c>
      <c r="E1131" s="114">
        <v>10</v>
      </c>
      <c r="F1131" s="180">
        <v>0.2</v>
      </c>
      <c r="G1131" s="183">
        <f>E1131*F1131</f>
        <v>2</v>
      </c>
    </row>
    <row r="1132" spans="2:7">
      <c r="B1132" s="175"/>
      <c r="C1132" s="104"/>
      <c r="D1132" s="267"/>
      <c r="E1132" s="114"/>
      <c r="F1132" s="184" t="s">
        <v>339</v>
      </c>
      <c r="G1132" s="170">
        <f>SUM(G1128:G1131)</f>
        <v>641.75</v>
      </c>
    </row>
    <row r="1133" spans="2:7">
      <c r="B1133" s="175"/>
      <c r="C1133" s="104"/>
      <c r="D1133" s="267"/>
      <c r="E1133" s="114"/>
      <c r="F1133" s="180"/>
      <c r="G1133" s="174"/>
    </row>
    <row r="1134" spans="2:7">
      <c r="B1134" s="179" t="s">
        <v>301</v>
      </c>
      <c r="C1134" s="104"/>
      <c r="D1134" s="267"/>
      <c r="E1134" s="114"/>
      <c r="F1134" s="180"/>
      <c r="G1134" s="174"/>
    </row>
    <row r="1135" spans="2:7">
      <c r="B1135" s="175" t="s">
        <v>304</v>
      </c>
      <c r="C1135" s="104"/>
      <c r="D1135" s="267" t="s">
        <v>303</v>
      </c>
      <c r="E1135" s="114">
        <v>355.01</v>
      </c>
      <c r="F1135" s="173">
        <f>1/D1136</f>
        <v>2.0833333333333332E-2</v>
      </c>
      <c r="G1135" s="174">
        <f>E1135*F1135</f>
        <v>7.3960416666666662</v>
      </c>
    </row>
    <row r="1136" spans="2:7">
      <c r="B1136" s="175"/>
      <c r="C1136" s="181" t="s">
        <v>270</v>
      </c>
      <c r="D1136" s="182">
        <v>48</v>
      </c>
      <c r="E1136" s="114"/>
      <c r="F1136" s="180"/>
      <c r="G1136" s="174"/>
    </row>
    <row r="1137" spans="2:7">
      <c r="B1137" s="175" t="s">
        <v>304</v>
      </c>
      <c r="C1137" s="104"/>
      <c r="D1137" s="267" t="s">
        <v>303</v>
      </c>
      <c r="E1137" s="114">
        <v>355.01</v>
      </c>
      <c r="F1137" s="173">
        <f>1/D1138</f>
        <v>2.0833333333333332E-2</v>
      </c>
      <c r="G1137" s="174">
        <f>E1137*F1137</f>
        <v>7.3960416666666662</v>
      </c>
    </row>
    <row r="1138" spans="2:7">
      <c r="B1138" s="175"/>
      <c r="C1138" s="181" t="s">
        <v>270</v>
      </c>
      <c r="D1138" s="182">
        <v>48</v>
      </c>
      <c r="E1138" s="114"/>
      <c r="F1138" s="180"/>
      <c r="G1138" s="174"/>
    </row>
    <row r="1139" spans="2:7">
      <c r="B1139" s="175" t="s">
        <v>304</v>
      </c>
      <c r="C1139" s="104"/>
      <c r="D1139" s="267" t="s">
        <v>303</v>
      </c>
      <c r="E1139" s="114">
        <v>355.01</v>
      </c>
      <c r="F1139" s="173">
        <f>1/D1140</f>
        <v>2.0833333333333332E-2</v>
      </c>
      <c r="G1139" s="174">
        <f>E1139*F1139</f>
        <v>7.3960416666666662</v>
      </c>
    </row>
    <row r="1140" spans="2:7" ht="13.5" thickBot="1">
      <c r="B1140" s="175"/>
      <c r="C1140" s="181" t="s">
        <v>270</v>
      </c>
      <c r="D1140" s="182">
        <v>48</v>
      </c>
      <c r="E1140" s="114"/>
      <c r="F1140" s="180"/>
      <c r="G1140" s="183"/>
    </row>
    <row r="1141" spans="2:7">
      <c r="B1141" s="175"/>
      <c r="C1141" s="104"/>
      <c r="D1141" s="267"/>
      <c r="E1141" s="114"/>
      <c r="F1141" s="184" t="s">
        <v>339</v>
      </c>
      <c r="G1141" s="170">
        <f>SUM(G1135:G1140)</f>
        <v>22.188124999999999</v>
      </c>
    </row>
    <row r="1142" spans="2:7">
      <c r="B1142" s="175"/>
      <c r="C1142" s="104"/>
      <c r="D1142" s="267"/>
      <c r="E1142" s="114"/>
      <c r="F1142" s="180"/>
      <c r="G1142" s="174"/>
    </row>
    <row r="1143" spans="2:7">
      <c r="B1143" s="169" t="s">
        <v>305</v>
      </c>
      <c r="C1143" s="104"/>
      <c r="D1143" s="267"/>
      <c r="E1143" s="114"/>
      <c r="F1143" s="180"/>
      <c r="G1143" s="174"/>
    </row>
    <row r="1144" spans="2:7" ht="13.5" thickBot="1">
      <c r="B1144" s="175" t="s">
        <v>306</v>
      </c>
      <c r="C1144" s="104"/>
      <c r="D1144" s="267" t="s">
        <v>344</v>
      </c>
      <c r="E1144" s="114">
        <f>+G1141</f>
        <v>22.188124999999999</v>
      </c>
      <c r="F1144" s="173">
        <v>0.03</v>
      </c>
      <c r="G1144" s="183">
        <f>E1144*F1144</f>
        <v>0.66564374999999998</v>
      </c>
    </row>
    <row r="1145" spans="2:7">
      <c r="B1145" s="175"/>
      <c r="C1145" s="104"/>
      <c r="D1145" s="267"/>
      <c r="E1145" s="114"/>
      <c r="F1145" s="118" t="s">
        <v>273</v>
      </c>
      <c r="G1145" s="170">
        <f>SUM(G1142:G1144)</f>
        <v>0.66564374999999998</v>
      </c>
    </row>
    <row r="1146" spans="2:7">
      <c r="B1146" s="175"/>
      <c r="C1146" s="104"/>
      <c r="D1146" s="267"/>
      <c r="E1146" s="114"/>
      <c r="F1146" s="180"/>
      <c r="G1146" s="174"/>
    </row>
    <row r="1147" spans="2:7">
      <c r="B1147" s="169" t="s">
        <v>267</v>
      </c>
      <c r="C1147" s="104"/>
      <c r="D1147" s="267"/>
      <c r="E1147" s="114"/>
      <c r="F1147" s="180"/>
      <c r="G1147" s="174"/>
    </row>
    <row r="1148" spans="2:7">
      <c r="B1148" s="175" t="s">
        <v>363</v>
      </c>
      <c r="C1148" s="104"/>
      <c r="D1148" s="267" t="s">
        <v>364</v>
      </c>
      <c r="E1148" s="114">
        <v>560.84</v>
      </c>
      <c r="F1148" s="173">
        <f>1/D1149</f>
        <v>0.16666666666666666</v>
      </c>
      <c r="G1148" s="174">
        <f>E1148*F1148</f>
        <v>93.473333333333329</v>
      </c>
    </row>
    <row r="1149" spans="2:7">
      <c r="B1149" s="175"/>
      <c r="C1149" s="181" t="s">
        <v>270</v>
      </c>
      <c r="D1149" s="182">
        <v>6</v>
      </c>
      <c r="E1149" s="114"/>
      <c r="F1149" s="180"/>
      <c r="G1149" s="174"/>
    </row>
    <row r="1150" spans="2:7">
      <c r="B1150" s="175" t="s">
        <v>365</v>
      </c>
      <c r="C1150" s="104"/>
      <c r="D1150" s="267" t="s">
        <v>364</v>
      </c>
      <c r="E1150" s="114">
        <v>566.45000000000005</v>
      </c>
      <c r="F1150" s="173">
        <f>1/D1151</f>
        <v>0.16666666666666666</v>
      </c>
      <c r="G1150" s="174">
        <f>E1150*F1150</f>
        <v>94.408333333333331</v>
      </c>
    </row>
    <row r="1151" spans="2:7">
      <c r="B1151" s="175"/>
      <c r="C1151" s="181" t="s">
        <v>270</v>
      </c>
      <c r="D1151" s="182">
        <v>6</v>
      </c>
      <c r="E1151" s="114"/>
      <c r="F1151" s="180"/>
      <c r="G1151" s="174"/>
    </row>
    <row r="1152" spans="2:7">
      <c r="B1152" s="175" t="s">
        <v>366</v>
      </c>
      <c r="C1152" s="104"/>
      <c r="D1152" s="267" t="s">
        <v>364</v>
      </c>
      <c r="E1152" s="114">
        <v>487.34</v>
      </c>
      <c r="F1152" s="173">
        <f>1/D1153</f>
        <v>0.16666666666666666</v>
      </c>
      <c r="G1152" s="174">
        <f>E1152*F1152</f>
        <v>81.223333333333329</v>
      </c>
    </row>
    <row r="1153" spans="2:7" ht="13.5" thickBot="1">
      <c r="B1153" s="175"/>
      <c r="C1153" s="181" t="s">
        <v>270</v>
      </c>
      <c r="D1153" s="182">
        <v>6</v>
      </c>
      <c r="E1153" s="114"/>
      <c r="F1153" s="180"/>
      <c r="G1153" s="183"/>
    </row>
    <row r="1154" spans="2:7">
      <c r="B1154" s="175"/>
      <c r="C1154" s="104"/>
      <c r="D1154" s="267"/>
      <c r="E1154" s="114"/>
      <c r="F1154" s="184" t="s">
        <v>339</v>
      </c>
      <c r="G1154" s="170">
        <f>SUM(G1148:G1153)</f>
        <v>269.10500000000002</v>
      </c>
    </row>
    <row r="1155" spans="2:7">
      <c r="B1155" s="175"/>
      <c r="C1155" s="104"/>
      <c r="D1155" s="267"/>
      <c r="E1155" s="114"/>
      <c r="F1155" s="180"/>
      <c r="G1155" s="174"/>
    </row>
    <row r="1156" spans="2:7" ht="13.5" thickBot="1">
      <c r="B1156" s="175"/>
      <c r="C1156" s="104"/>
      <c r="D1156" s="267"/>
      <c r="E1156" s="114"/>
      <c r="F1156" s="191" t="s">
        <v>311</v>
      </c>
      <c r="G1156" s="183">
        <f>G1154+G1145+G1141+G1132</f>
        <v>933.70876874999999</v>
      </c>
    </row>
    <row r="1157" spans="2:7">
      <c r="B1157" s="175"/>
      <c r="C1157" s="104"/>
      <c r="D1157" s="267" t="s">
        <v>285</v>
      </c>
      <c r="E1157" s="197">
        <v>1.03</v>
      </c>
      <c r="F1157" s="191" t="s">
        <v>312</v>
      </c>
      <c r="G1157" s="170">
        <f>+G1156*E1157</f>
        <v>961.7200318125</v>
      </c>
    </row>
    <row r="1158" spans="2:7">
      <c r="B1158" s="175"/>
      <c r="C1158" s="104"/>
      <c r="D1158" s="267"/>
      <c r="E1158" s="197"/>
      <c r="F1158" s="191"/>
      <c r="G1158" s="170"/>
    </row>
    <row r="1159" spans="2:7">
      <c r="B1159" s="169" t="s">
        <v>397</v>
      </c>
      <c r="C1159" s="104"/>
      <c r="D1159" s="267" t="s">
        <v>336</v>
      </c>
      <c r="E1159" s="114"/>
      <c r="F1159" s="118"/>
      <c r="G1159" s="170"/>
    </row>
    <row r="1160" spans="2:7">
      <c r="B1160" s="169" t="s">
        <v>289</v>
      </c>
      <c r="C1160" s="104"/>
      <c r="D1160" s="267"/>
      <c r="E1160" s="114"/>
      <c r="F1160" s="118"/>
      <c r="G1160" s="170"/>
    </row>
    <row r="1161" spans="2:7">
      <c r="B1161" s="175" t="s">
        <v>369</v>
      </c>
      <c r="C1161" s="104"/>
      <c r="D1161" s="172" t="s">
        <v>295</v>
      </c>
      <c r="E1161" s="114">
        <v>4</v>
      </c>
      <c r="F1161" s="180">
        <v>1.05</v>
      </c>
      <c r="G1161" s="174">
        <f>E1161*F1161</f>
        <v>4.2</v>
      </c>
    </row>
    <row r="1162" spans="2:7" ht="13.5" thickBot="1">
      <c r="B1162" s="175" t="s">
        <v>371</v>
      </c>
      <c r="C1162" s="104"/>
      <c r="D1162" s="267" t="s">
        <v>291</v>
      </c>
      <c r="E1162" s="114">
        <v>25</v>
      </c>
      <c r="F1162" s="180">
        <v>5.0000000000000001E-3</v>
      </c>
      <c r="G1162" s="183">
        <f>E1162*F1162</f>
        <v>0.125</v>
      </c>
    </row>
    <row r="1163" spans="2:7">
      <c r="B1163" s="175"/>
      <c r="C1163" s="104"/>
      <c r="D1163" s="267"/>
      <c r="E1163" s="114"/>
      <c r="F1163" s="184" t="s">
        <v>339</v>
      </c>
      <c r="G1163" s="170">
        <f>SUM(G1161:G1162)</f>
        <v>4.3250000000000002</v>
      </c>
    </row>
    <row r="1164" spans="2:7">
      <c r="B1164" s="175"/>
      <c r="C1164" s="104"/>
      <c r="D1164" s="267"/>
      <c r="E1164" s="114"/>
      <c r="F1164" s="180"/>
      <c r="G1164" s="174"/>
    </row>
    <row r="1165" spans="2:7">
      <c r="B1165" s="179" t="s">
        <v>301</v>
      </c>
      <c r="C1165" s="104"/>
      <c r="D1165" s="267"/>
      <c r="E1165" s="114"/>
      <c r="F1165" s="180"/>
      <c r="G1165" s="174"/>
    </row>
    <row r="1166" spans="2:7">
      <c r="B1166" s="175" t="s">
        <v>354</v>
      </c>
      <c r="C1166" s="104"/>
      <c r="D1166" s="267" t="s">
        <v>303</v>
      </c>
      <c r="E1166" s="114">
        <v>700.9</v>
      </c>
      <c r="F1166" s="173">
        <f>1/D1167</f>
        <v>3.3333333333333335E-3</v>
      </c>
      <c r="G1166" s="174">
        <f>E1166*F1166</f>
        <v>2.3363333333333336</v>
      </c>
    </row>
    <row r="1167" spans="2:7">
      <c r="B1167" s="175"/>
      <c r="C1167" s="181" t="s">
        <v>270</v>
      </c>
      <c r="D1167" s="182">
        <v>300</v>
      </c>
      <c r="E1167" s="114"/>
      <c r="F1167" s="180"/>
      <c r="G1167" s="174"/>
    </row>
    <row r="1168" spans="2:7">
      <c r="B1168" s="175" t="s">
        <v>304</v>
      </c>
      <c r="C1168" s="104"/>
      <c r="D1168" s="267" t="s">
        <v>303</v>
      </c>
      <c r="E1168" s="114">
        <v>355.01</v>
      </c>
      <c r="F1168" s="173">
        <f>1/D1169</f>
        <v>0.01</v>
      </c>
      <c r="G1168" s="174">
        <f>E1168*F1168</f>
        <v>3.5501</v>
      </c>
    </row>
    <row r="1169" spans="1:7" ht="13.5" thickBot="1">
      <c r="B1169" s="175"/>
      <c r="C1169" s="181" t="s">
        <v>270</v>
      </c>
      <c r="D1169" s="182">
        <v>100</v>
      </c>
      <c r="E1169" s="114"/>
      <c r="F1169" s="180"/>
      <c r="G1169" s="183"/>
    </row>
    <row r="1170" spans="1:7">
      <c r="B1170" s="175"/>
      <c r="C1170" s="104"/>
      <c r="D1170" s="267"/>
      <c r="E1170" s="114"/>
      <c r="F1170" s="184" t="s">
        <v>339</v>
      </c>
      <c r="G1170" s="170">
        <f>SUM(G1166:G1169)</f>
        <v>5.8864333333333336</v>
      </c>
    </row>
    <row r="1171" spans="1:7">
      <c r="B1171" s="175"/>
      <c r="C1171" s="104"/>
      <c r="D1171" s="267"/>
      <c r="E1171" s="114"/>
      <c r="F1171" s="180"/>
      <c r="G1171" s="174"/>
    </row>
    <row r="1172" spans="1:7">
      <c r="B1172" s="169" t="s">
        <v>305</v>
      </c>
      <c r="C1172" s="104"/>
      <c r="D1172" s="267"/>
      <c r="E1172" s="114"/>
      <c r="F1172" s="180"/>
      <c r="G1172" s="174"/>
    </row>
    <row r="1173" spans="1:7" ht="13.5" thickBot="1">
      <c r="B1173" s="175" t="s">
        <v>306</v>
      </c>
      <c r="C1173" s="104"/>
      <c r="D1173" s="267" t="s">
        <v>307</v>
      </c>
      <c r="E1173" s="114">
        <f>+G1170</f>
        <v>5.8864333333333336</v>
      </c>
      <c r="F1173" s="180">
        <v>0.03</v>
      </c>
      <c r="G1173" s="183">
        <f>E1173*F1173</f>
        <v>0.176593</v>
      </c>
    </row>
    <row r="1174" spans="1:7">
      <c r="B1174" s="175"/>
      <c r="C1174" s="104"/>
      <c r="D1174" s="267"/>
      <c r="E1174" s="114"/>
      <c r="F1174" s="184" t="s">
        <v>339</v>
      </c>
      <c r="G1174" s="170">
        <f>SUM(G1171:G1173)</f>
        <v>0.176593</v>
      </c>
    </row>
    <row r="1175" spans="1:7">
      <c r="B1175" s="175"/>
      <c r="C1175" s="104"/>
      <c r="D1175" s="267"/>
      <c r="E1175" s="114"/>
      <c r="F1175" s="180"/>
      <c r="G1175" s="174"/>
    </row>
    <row r="1176" spans="1:7" ht="13.5" thickBot="1">
      <c r="B1176" s="175"/>
      <c r="C1176" s="104"/>
      <c r="D1176" s="267"/>
      <c r="E1176" s="114"/>
      <c r="F1176" s="191" t="s">
        <v>284</v>
      </c>
      <c r="G1176" s="183">
        <f>G1174+G1170+G1163</f>
        <v>10.388026333333332</v>
      </c>
    </row>
    <row r="1177" spans="1:7">
      <c r="B1177" s="175"/>
      <c r="C1177" s="104"/>
      <c r="D1177" s="181" t="s">
        <v>11</v>
      </c>
      <c r="E1177" s="197">
        <v>1</v>
      </c>
      <c r="F1177" s="118" t="s">
        <v>273</v>
      </c>
      <c r="G1177" s="170">
        <f>TRUNC(G1176*E1177,2)</f>
        <v>10.38</v>
      </c>
    </row>
    <row r="1178" spans="1:7">
      <c r="B1178" s="175"/>
      <c r="C1178" s="104"/>
      <c r="D1178" s="267"/>
      <c r="E1178" s="197"/>
      <c r="F1178" s="118"/>
      <c r="G1178" s="170"/>
    </row>
    <row r="1179" spans="1:7">
      <c r="B1179" s="175"/>
      <c r="C1179" s="104" t="s">
        <v>372</v>
      </c>
      <c r="D1179" s="267">
        <v>5</v>
      </c>
      <c r="E1179" s="197"/>
      <c r="F1179" s="191" t="s">
        <v>312</v>
      </c>
      <c r="G1179" s="170">
        <f>G1177/D1179</f>
        <v>2.0760000000000001</v>
      </c>
    </row>
    <row r="1180" spans="1:7" ht="13.5" thickBot="1">
      <c r="B1180" s="175"/>
      <c r="C1180" s="104"/>
      <c r="D1180" s="267"/>
      <c r="E1180" s="114"/>
      <c r="F1180" s="118"/>
      <c r="G1180" s="170"/>
    </row>
    <row r="1181" spans="1:7" ht="14.25" thickTop="1" thickBot="1">
      <c r="A1181" s="116"/>
      <c r="B1181" s="185"/>
      <c r="C1181" s="186"/>
      <c r="D1181" s="186"/>
      <c r="E1181" s="187" t="s">
        <v>274</v>
      </c>
      <c r="F1181" s="188"/>
      <c r="G1181" s="189">
        <f>G1179+G1157+G1122+G1118+G1111</f>
        <v>1424.619496369462</v>
      </c>
    </row>
    <row r="1182" spans="1:7" ht="13.5" thickTop="1">
      <c r="A1182" s="116"/>
      <c r="B1182" s="175"/>
      <c r="C1182" s="104"/>
      <c r="D1182" s="104"/>
      <c r="E1182" s="112" t="s">
        <v>275</v>
      </c>
      <c r="F1182" s="113">
        <v>10</v>
      </c>
      <c r="G1182" s="190">
        <f>(+G1181*F1182)/100</f>
        <v>142.4619496369462</v>
      </c>
    </row>
    <row r="1183" spans="1:7" ht="13.5" thickBot="1">
      <c r="A1183" s="116"/>
      <c r="B1183" s="175"/>
      <c r="C1183" s="104"/>
      <c r="D1183" s="104"/>
      <c r="E1183" s="191"/>
      <c r="F1183" s="113"/>
      <c r="G1183" s="183"/>
    </row>
    <row r="1184" spans="1:7">
      <c r="A1184" s="116"/>
      <c r="B1184" s="175"/>
      <c r="C1184" s="104"/>
      <c r="D1184" s="104"/>
      <c r="E1184" s="191" t="s">
        <v>276</v>
      </c>
      <c r="F1184" s="113"/>
      <c r="G1184" s="174">
        <f>G1181+G1182+G1183</f>
        <v>1567.0814460064082</v>
      </c>
    </row>
    <row r="1185" spans="1:7" ht="13.5" thickBot="1">
      <c r="A1185" s="116"/>
      <c r="B1185" s="175"/>
      <c r="C1185" s="104"/>
      <c r="D1185" s="104"/>
      <c r="E1185" s="191" t="s">
        <v>277</v>
      </c>
      <c r="F1185" s="113">
        <v>0.7</v>
      </c>
      <c r="G1185" s="183">
        <f>(+F1185*G1184)/100</f>
        <v>10.969570122044857</v>
      </c>
    </row>
    <row r="1186" spans="1:7">
      <c r="A1186" s="116"/>
      <c r="B1186" s="175"/>
      <c r="C1186" s="104"/>
      <c r="D1186" s="104"/>
      <c r="E1186" s="191" t="s">
        <v>276</v>
      </c>
      <c r="F1186" s="113"/>
      <c r="G1186" s="174">
        <f>+G1184+G1185</f>
        <v>1578.0510161284531</v>
      </c>
    </row>
    <row r="1187" spans="1:7" ht="13.5" thickBot="1">
      <c r="A1187" s="116"/>
      <c r="B1187" s="175"/>
      <c r="C1187" s="104"/>
      <c r="D1187" s="104"/>
      <c r="E1187" s="191" t="s">
        <v>278</v>
      </c>
      <c r="F1187" s="113">
        <v>3.8</v>
      </c>
      <c r="G1187" s="183">
        <f>(+F1187*G1186)/100</f>
        <v>59.96593861288121</v>
      </c>
    </row>
    <row r="1188" spans="1:7">
      <c r="A1188" s="116"/>
      <c r="B1188" s="175"/>
      <c r="C1188" s="104"/>
      <c r="D1188" s="104"/>
      <c r="E1188" s="191" t="s">
        <v>276</v>
      </c>
      <c r="F1188" s="113"/>
      <c r="G1188" s="174">
        <f>+G1186+G1187</f>
        <v>1638.0169547413343</v>
      </c>
    </row>
    <row r="1189" spans="1:7" ht="13.5" thickBot="1">
      <c r="A1189" s="116"/>
      <c r="B1189" s="175"/>
      <c r="C1189" s="104"/>
      <c r="D1189" s="104"/>
      <c r="E1189" s="191" t="s">
        <v>279</v>
      </c>
      <c r="F1189" s="113">
        <v>0.5</v>
      </c>
      <c r="G1189" s="183">
        <f>G1188*F1189/100</f>
        <v>8.1900847737066709</v>
      </c>
    </row>
    <row r="1190" spans="1:7" ht="13.5" thickBot="1">
      <c r="A1190" s="116"/>
      <c r="B1190" s="175"/>
      <c r="C1190" s="104"/>
      <c r="D1190" s="104"/>
      <c r="E1190" s="118" t="s">
        <v>273</v>
      </c>
      <c r="F1190" s="110"/>
      <c r="G1190" s="170">
        <f>G1188+G1189</f>
        <v>1646.2070395150411</v>
      </c>
    </row>
    <row r="1191" spans="1:7" ht="14.25" thickTop="1" thickBot="1">
      <c r="A1191" s="116"/>
      <c r="B1191" s="185"/>
      <c r="C1191" s="186"/>
      <c r="D1191" s="186"/>
      <c r="E1191" s="187" t="s">
        <v>6</v>
      </c>
      <c r="F1191" s="188"/>
      <c r="G1191" s="189">
        <f>+G1190</f>
        <v>1646.2070395150411</v>
      </c>
    </row>
    <row r="1192" spans="1:7" ht="13.5" thickTop="1">
      <c r="B1192" s="104"/>
      <c r="C1192" s="104"/>
      <c r="D1192" s="104"/>
      <c r="E1192" s="114"/>
      <c r="F1192" s="104"/>
      <c r="G1192" s="104"/>
    </row>
    <row r="1193" spans="1:7">
      <c r="B1193" s="104"/>
      <c r="C1193" s="104"/>
      <c r="D1193" s="104"/>
      <c r="E1193" s="114"/>
      <c r="F1193" s="104"/>
      <c r="G1193" s="104"/>
    </row>
    <row r="1194" spans="1:7">
      <c r="B1194" s="104"/>
      <c r="C1194" s="479" t="s">
        <v>124</v>
      </c>
      <c r="D1194" s="479"/>
      <c r="E1194" s="479"/>
      <c r="F1194" s="479"/>
      <c r="G1194" s="479"/>
    </row>
    <row r="1195" spans="1:7">
      <c r="A1195" s="120"/>
      <c r="B1195" s="120"/>
      <c r="C1195" s="167"/>
      <c r="D1195" s="167"/>
      <c r="E1195" s="167"/>
      <c r="F1195" s="193" t="s">
        <v>10</v>
      </c>
      <c r="G1195" s="271" t="s">
        <v>389</v>
      </c>
    </row>
    <row r="1196" spans="1:7">
      <c r="A1196" s="120"/>
      <c r="B1196" s="120" t="s">
        <v>125</v>
      </c>
      <c r="C1196" s="479" t="s">
        <v>126</v>
      </c>
      <c r="D1196" s="479"/>
      <c r="E1196" s="479"/>
      <c r="F1196" s="479"/>
      <c r="G1196" s="479"/>
    </row>
    <row r="1197" spans="1:7">
      <c r="A1197" s="120"/>
      <c r="B1197" s="120" t="s">
        <v>398</v>
      </c>
      <c r="C1197" s="480" t="s">
        <v>128</v>
      </c>
      <c r="D1197" s="480"/>
      <c r="E1197" s="480"/>
      <c r="F1197" s="480"/>
      <c r="G1197" s="480"/>
    </row>
    <row r="1198" spans="1:7">
      <c r="A1198" s="120"/>
      <c r="B1198" s="120" t="s">
        <v>399</v>
      </c>
      <c r="C1198" s="479" t="s">
        <v>400</v>
      </c>
      <c r="D1198" s="479"/>
      <c r="E1198" s="479"/>
      <c r="F1198" s="479"/>
      <c r="G1198" s="479"/>
    </row>
    <row r="1199" spans="1:7">
      <c r="A1199" s="120">
        <v>19</v>
      </c>
      <c r="B1199" s="120" t="s">
        <v>401</v>
      </c>
      <c r="C1199" s="480" t="s">
        <v>123</v>
      </c>
      <c r="D1199" s="480"/>
      <c r="E1199" s="480"/>
      <c r="F1199" s="480"/>
      <c r="G1199" s="480"/>
    </row>
    <row r="1200" spans="1:7" ht="13.5" thickBot="1">
      <c r="B1200" s="117"/>
    </row>
    <row r="1201" spans="2:7" ht="13.5" thickTop="1">
      <c r="B1201" s="464" t="s">
        <v>265</v>
      </c>
      <c r="C1201" s="465"/>
      <c r="D1201" s="464" t="s">
        <v>10</v>
      </c>
      <c r="E1201" s="464" t="s">
        <v>266</v>
      </c>
      <c r="F1201" s="464" t="s">
        <v>11</v>
      </c>
      <c r="G1201" s="464" t="s">
        <v>14</v>
      </c>
    </row>
    <row r="1202" spans="2:7" ht="13.5" thickBot="1">
      <c r="B1202" s="466"/>
      <c r="C1202" s="466"/>
      <c r="D1202" s="466"/>
      <c r="E1202" s="466"/>
      <c r="F1202" s="466"/>
      <c r="G1202" s="467"/>
    </row>
    <row r="1203" spans="2:7" ht="13.5" thickTop="1">
      <c r="B1203" s="169" t="s">
        <v>289</v>
      </c>
      <c r="C1203" s="104"/>
      <c r="D1203" s="267"/>
      <c r="E1203" s="114"/>
      <c r="F1203" s="114"/>
      <c r="G1203" s="170"/>
    </row>
    <row r="1204" spans="2:7" ht="13.5" thickBot="1">
      <c r="B1204" s="175" t="s">
        <v>352</v>
      </c>
      <c r="C1204" s="104"/>
      <c r="D1204" s="267" t="s">
        <v>395</v>
      </c>
      <c r="E1204" s="114">
        <v>18</v>
      </c>
      <c r="F1204" s="173">
        <v>0.21</v>
      </c>
      <c r="G1204" s="174">
        <f>E1204*F1204</f>
        <v>3.78</v>
      </c>
    </row>
    <row r="1205" spans="2:7">
      <c r="B1205" s="176"/>
      <c r="C1205" s="177"/>
      <c r="D1205" s="177"/>
      <c r="E1205" s="177"/>
      <c r="F1205" s="118" t="s">
        <v>273</v>
      </c>
      <c r="G1205" s="178">
        <f>SUM(G1204:G1204)</f>
        <v>3.78</v>
      </c>
    </row>
    <row r="1206" spans="2:7">
      <c r="B1206" s="176"/>
      <c r="C1206" s="177"/>
      <c r="D1206" s="177"/>
      <c r="E1206" s="177"/>
      <c r="F1206" s="118"/>
      <c r="G1206" s="170"/>
    </row>
    <row r="1207" spans="2:7">
      <c r="B1207" s="179" t="s">
        <v>301</v>
      </c>
      <c r="C1207" s="177"/>
      <c r="D1207" s="177"/>
      <c r="E1207" s="177"/>
      <c r="F1207" s="118"/>
      <c r="G1207" s="170"/>
    </row>
    <row r="1208" spans="2:7">
      <c r="B1208" s="175" t="s">
        <v>354</v>
      </c>
      <c r="C1208" s="104"/>
      <c r="D1208" s="267" t="s">
        <v>303</v>
      </c>
      <c r="E1208" s="114">
        <v>700.9</v>
      </c>
      <c r="F1208" s="173">
        <f>1/D1209</f>
        <v>8.3333333333333329E-2</v>
      </c>
      <c r="G1208" s="174">
        <f>E1208*F1208</f>
        <v>58.408333333333331</v>
      </c>
    </row>
    <row r="1209" spans="2:7">
      <c r="B1209" s="175"/>
      <c r="C1209" s="181" t="s">
        <v>270</v>
      </c>
      <c r="D1209" s="182">
        <v>12</v>
      </c>
      <c r="E1209" s="114"/>
      <c r="F1209" s="180"/>
      <c r="G1209" s="174"/>
    </row>
    <row r="1210" spans="2:7">
      <c r="B1210" s="175" t="s">
        <v>304</v>
      </c>
      <c r="C1210" s="104"/>
      <c r="D1210" s="267" t="s">
        <v>303</v>
      </c>
      <c r="E1210" s="114">
        <v>355.01</v>
      </c>
      <c r="F1210" s="173">
        <f>1/D1211</f>
        <v>0.33333333333333331</v>
      </c>
      <c r="G1210" s="174">
        <f>E1210*F1210</f>
        <v>118.33666666666666</v>
      </c>
    </row>
    <row r="1211" spans="2:7" ht="13.5" thickBot="1">
      <c r="B1211" s="175"/>
      <c r="C1211" s="181" t="s">
        <v>270</v>
      </c>
      <c r="D1211" s="182">
        <v>3</v>
      </c>
      <c r="E1211" s="114"/>
      <c r="F1211" s="180"/>
      <c r="G1211" s="183"/>
    </row>
    <row r="1212" spans="2:7">
      <c r="B1212" s="175"/>
      <c r="C1212" s="104"/>
      <c r="D1212" s="267"/>
      <c r="E1212" s="114"/>
      <c r="F1212" s="184" t="s">
        <v>339</v>
      </c>
      <c r="G1212" s="170">
        <f>SUM(G1208:G1211)</f>
        <v>176.745</v>
      </c>
    </row>
    <row r="1213" spans="2:7">
      <c r="B1213" s="179"/>
      <c r="C1213" s="177"/>
      <c r="D1213" s="177"/>
      <c r="E1213" s="177"/>
      <c r="F1213" s="118"/>
      <c r="G1213" s="170"/>
    </row>
    <row r="1214" spans="2:7">
      <c r="B1214" s="169" t="s">
        <v>305</v>
      </c>
      <c r="C1214" s="104"/>
      <c r="D1214" s="267"/>
      <c r="E1214" s="114"/>
      <c r="F1214" s="118"/>
      <c r="G1214" s="170"/>
    </row>
    <row r="1215" spans="2:7" ht="13.5" thickBot="1">
      <c r="B1215" s="175" t="s">
        <v>305</v>
      </c>
      <c r="C1215" s="104"/>
      <c r="D1215" s="267" t="s">
        <v>344</v>
      </c>
      <c r="E1215" s="114">
        <f>+G1212</f>
        <v>176.745</v>
      </c>
      <c r="F1215" s="173">
        <v>0.03</v>
      </c>
      <c r="G1215" s="174">
        <f>E1215*F1215</f>
        <v>5.3023499999999997</v>
      </c>
    </row>
    <row r="1216" spans="2:7">
      <c r="B1216" s="175"/>
      <c r="C1216" s="104"/>
      <c r="D1216" s="267"/>
      <c r="E1216" s="114"/>
      <c r="F1216" s="118" t="s">
        <v>273</v>
      </c>
      <c r="G1216" s="178">
        <f>SUM(G1215:G1215)</f>
        <v>5.3023499999999997</v>
      </c>
    </row>
    <row r="1217" spans="2:7">
      <c r="B1217" s="169"/>
      <c r="C1217" s="104"/>
      <c r="D1217" s="267"/>
      <c r="E1217" s="114"/>
      <c r="F1217" s="118"/>
      <c r="G1217" s="170"/>
    </row>
    <row r="1218" spans="2:7">
      <c r="B1218" s="169" t="s">
        <v>356</v>
      </c>
      <c r="C1218" s="104"/>
      <c r="D1218" s="267"/>
      <c r="E1218" s="114"/>
      <c r="F1218" s="118"/>
      <c r="G1218" s="170"/>
    </row>
    <row r="1219" spans="2:7">
      <c r="B1219" s="169"/>
      <c r="C1219" s="104"/>
      <c r="D1219" s="267"/>
      <c r="E1219" s="114"/>
      <c r="F1219" s="118"/>
      <c r="G1219" s="170"/>
    </row>
    <row r="1220" spans="2:7">
      <c r="B1220" s="169" t="s">
        <v>396</v>
      </c>
      <c r="C1220" s="104"/>
      <c r="D1220" s="267" t="s">
        <v>263</v>
      </c>
      <c r="E1220" s="114"/>
      <c r="F1220" s="198"/>
      <c r="G1220" s="170"/>
    </row>
    <row r="1221" spans="2:7">
      <c r="B1221" s="169" t="s">
        <v>289</v>
      </c>
      <c r="C1221" s="104"/>
      <c r="D1221" s="267"/>
      <c r="E1221" s="114"/>
      <c r="F1221" s="198"/>
      <c r="G1221" s="170"/>
    </row>
    <row r="1222" spans="2:7">
      <c r="B1222" s="175" t="s">
        <v>358</v>
      </c>
      <c r="C1222" s="104"/>
      <c r="D1222" s="267" t="s">
        <v>359</v>
      </c>
      <c r="E1222" s="114">
        <v>2100</v>
      </c>
      <c r="F1222" s="180">
        <v>0.21</v>
      </c>
      <c r="G1222" s="174">
        <f>E1222*F1222</f>
        <v>441</v>
      </c>
    </row>
    <row r="1223" spans="2:7">
      <c r="B1223" s="175" t="s">
        <v>360</v>
      </c>
      <c r="C1223" s="104"/>
      <c r="D1223" s="267" t="s">
        <v>263</v>
      </c>
      <c r="E1223" s="114">
        <v>125</v>
      </c>
      <c r="F1223" s="180">
        <v>0.55000000000000004</v>
      </c>
      <c r="G1223" s="174">
        <f>ROUND(F1223*E1223,2)</f>
        <v>68.75</v>
      </c>
    </row>
    <row r="1224" spans="2:7">
      <c r="B1224" s="175" t="s">
        <v>361</v>
      </c>
      <c r="C1224" s="104"/>
      <c r="D1224" s="267" t="s">
        <v>263</v>
      </c>
      <c r="E1224" s="114">
        <v>200</v>
      </c>
      <c r="F1224" s="180">
        <v>0.65</v>
      </c>
      <c r="G1224" s="174">
        <f>E1224*F1224</f>
        <v>130</v>
      </c>
    </row>
    <row r="1225" spans="2:7" ht="13.5" thickBot="1">
      <c r="B1225" s="175" t="s">
        <v>362</v>
      </c>
      <c r="C1225" s="104"/>
      <c r="D1225" s="267" t="s">
        <v>263</v>
      </c>
      <c r="E1225" s="114">
        <v>10</v>
      </c>
      <c r="F1225" s="180">
        <v>0.2</v>
      </c>
      <c r="G1225" s="183">
        <f>E1225*F1225</f>
        <v>2</v>
      </c>
    </row>
    <row r="1226" spans="2:7">
      <c r="B1226" s="175"/>
      <c r="C1226" s="104"/>
      <c r="D1226" s="267"/>
      <c r="E1226" s="114"/>
      <c r="F1226" s="184" t="s">
        <v>339</v>
      </c>
      <c r="G1226" s="170">
        <f>SUM(G1222:G1225)</f>
        <v>641.75</v>
      </c>
    </row>
    <row r="1227" spans="2:7">
      <c r="B1227" s="175"/>
      <c r="C1227" s="104"/>
      <c r="D1227" s="267"/>
      <c r="E1227" s="114"/>
      <c r="F1227" s="180"/>
      <c r="G1227" s="174"/>
    </row>
    <row r="1228" spans="2:7">
      <c r="B1228" s="179" t="s">
        <v>301</v>
      </c>
      <c r="C1228" s="104"/>
      <c r="D1228" s="267"/>
      <c r="E1228" s="114"/>
      <c r="F1228" s="180"/>
      <c r="G1228" s="174"/>
    </row>
    <row r="1229" spans="2:7">
      <c r="B1229" s="175" t="s">
        <v>304</v>
      </c>
      <c r="C1229" s="104"/>
      <c r="D1229" s="267" t="s">
        <v>303</v>
      </c>
      <c r="E1229" s="114">
        <v>355.01</v>
      </c>
      <c r="F1229" s="173">
        <f>1/D1230</f>
        <v>2.0833333333333332E-2</v>
      </c>
      <c r="G1229" s="174">
        <f>E1229*F1229</f>
        <v>7.3960416666666662</v>
      </c>
    </row>
    <row r="1230" spans="2:7">
      <c r="B1230" s="175"/>
      <c r="C1230" s="181" t="s">
        <v>270</v>
      </c>
      <c r="D1230" s="182">
        <v>48</v>
      </c>
      <c r="E1230" s="114"/>
      <c r="F1230" s="180"/>
      <c r="G1230" s="174"/>
    </row>
    <row r="1231" spans="2:7">
      <c r="B1231" s="175" t="s">
        <v>304</v>
      </c>
      <c r="C1231" s="104"/>
      <c r="D1231" s="267" t="s">
        <v>303</v>
      </c>
      <c r="E1231" s="114">
        <v>355.01</v>
      </c>
      <c r="F1231" s="173">
        <f>1/D1232</f>
        <v>2.0833333333333332E-2</v>
      </c>
      <c r="G1231" s="174">
        <f>E1231*F1231</f>
        <v>7.3960416666666662</v>
      </c>
    </row>
    <row r="1232" spans="2:7">
      <c r="B1232" s="175"/>
      <c r="C1232" s="181" t="s">
        <v>270</v>
      </c>
      <c r="D1232" s="182">
        <v>48</v>
      </c>
      <c r="E1232" s="114"/>
      <c r="F1232" s="180"/>
      <c r="G1232" s="174"/>
    </row>
    <row r="1233" spans="2:7">
      <c r="B1233" s="175" t="s">
        <v>304</v>
      </c>
      <c r="C1233" s="104"/>
      <c r="D1233" s="267" t="s">
        <v>303</v>
      </c>
      <c r="E1233" s="114">
        <v>355.01</v>
      </c>
      <c r="F1233" s="173">
        <f>1/D1234</f>
        <v>2.0833333333333332E-2</v>
      </c>
      <c r="G1233" s="174">
        <f>E1233*F1233</f>
        <v>7.3960416666666662</v>
      </c>
    </row>
    <row r="1234" spans="2:7" ht="13.5" thickBot="1">
      <c r="B1234" s="175"/>
      <c r="C1234" s="181" t="s">
        <v>270</v>
      </c>
      <c r="D1234" s="182">
        <v>48</v>
      </c>
      <c r="E1234" s="114"/>
      <c r="F1234" s="180"/>
      <c r="G1234" s="183"/>
    </row>
    <row r="1235" spans="2:7">
      <c r="B1235" s="175"/>
      <c r="C1235" s="104"/>
      <c r="D1235" s="267"/>
      <c r="E1235" s="114"/>
      <c r="F1235" s="184" t="s">
        <v>339</v>
      </c>
      <c r="G1235" s="170">
        <f>SUM(G1229:G1234)</f>
        <v>22.188124999999999</v>
      </c>
    </row>
    <row r="1236" spans="2:7">
      <c r="B1236" s="175"/>
      <c r="C1236" s="104"/>
      <c r="D1236" s="267"/>
      <c r="E1236" s="114"/>
      <c r="F1236" s="180"/>
      <c r="G1236" s="174"/>
    </row>
    <row r="1237" spans="2:7">
      <c r="B1237" s="169" t="s">
        <v>305</v>
      </c>
      <c r="C1237" s="104"/>
      <c r="D1237" s="267"/>
      <c r="E1237" s="114"/>
      <c r="F1237" s="180"/>
      <c r="G1237" s="174"/>
    </row>
    <row r="1238" spans="2:7" ht="13.5" thickBot="1">
      <c r="B1238" s="175" t="s">
        <v>306</v>
      </c>
      <c r="C1238" s="104"/>
      <c r="D1238" s="267" t="s">
        <v>344</v>
      </c>
      <c r="E1238" s="114">
        <f>+G1235</f>
        <v>22.188124999999999</v>
      </c>
      <c r="F1238" s="173">
        <v>0.03</v>
      </c>
      <c r="G1238" s="183">
        <f>E1238*F1238</f>
        <v>0.66564374999999998</v>
      </c>
    </row>
    <row r="1239" spans="2:7">
      <c r="B1239" s="175"/>
      <c r="C1239" s="104"/>
      <c r="D1239" s="267"/>
      <c r="E1239" s="114"/>
      <c r="F1239" s="118" t="s">
        <v>273</v>
      </c>
      <c r="G1239" s="170">
        <f>SUM(G1236:G1238)</f>
        <v>0.66564374999999998</v>
      </c>
    </row>
    <row r="1240" spans="2:7">
      <c r="B1240" s="175"/>
      <c r="C1240" s="104"/>
      <c r="D1240" s="267"/>
      <c r="E1240" s="114"/>
      <c r="F1240" s="180"/>
      <c r="G1240" s="174"/>
    </row>
    <row r="1241" spans="2:7">
      <c r="B1241" s="169" t="s">
        <v>267</v>
      </c>
      <c r="C1241" s="104"/>
      <c r="D1241" s="267"/>
      <c r="E1241" s="114"/>
      <c r="F1241" s="180"/>
      <c r="G1241" s="174"/>
    </row>
    <row r="1242" spans="2:7">
      <c r="B1242" s="175" t="s">
        <v>363</v>
      </c>
      <c r="C1242" s="104"/>
      <c r="D1242" s="267" t="s">
        <v>364</v>
      </c>
      <c r="E1242" s="114">
        <v>560.84</v>
      </c>
      <c r="F1242" s="173">
        <f>1/D1243</f>
        <v>0.16666666666666666</v>
      </c>
      <c r="G1242" s="174">
        <f>E1242*F1242</f>
        <v>93.473333333333329</v>
      </c>
    </row>
    <row r="1243" spans="2:7">
      <c r="B1243" s="175"/>
      <c r="C1243" s="181" t="s">
        <v>270</v>
      </c>
      <c r="D1243" s="182">
        <v>6</v>
      </c>
      <c r="E1243" s="114"/>
      <c r="F1243" s="180"/>
      <c r="G1243" s="174"/>
    </row>
    <row r="1244" spans="2:7">
      <c r="B1244" s="175" t="s">
        <v>365</v>
      </c>
      <c r="C1244" s="104"/>
      <c r="D1244" s="267" t="s">
        <v>364</v>
      </c>
      <c r="E1244" s="114">
        <v>566.45000000000005</v>
      </c>
      <c r="F1244" s="173">
        <f>1/D1245</f>
        <v>0.16666666666666666</v>
      </c>
      <c r="G1244" s="174">
        <f>E1244*F1244</f>
        <v>94.408333333333331</v>
      </c>
    </row>
    <row r="1245" spans="2:7">
      <c r="B1245" s="175"/>
      <c r="C1245" s="181" t="s">
        <v>270</v>
      </c>
      <c r="D1245" s="182">
        <v>6</v>
      </c>
      <c r="E1245" s="114"/>
      <c r="F1245" s="180"/>
      <c r="G1245" s="174"/>
    </row>
    <row r="1246" spans="2:7">
      <c r="B1246" s="175" t="s">
        <v>366</v>
      </c>
      <c r="C1246" s="104"/>
      <c r="D1246" s="267" t="s">
        <v>364</v>
      </c>
      <c r="E1246" s="114">
        <v>487.34</v>
      </c>
      <c r="F1246" s="173">
        <f>1/D1247</f>
        <v>0.16666666666666666</v>
      </c>
      <c r="G1246" s="174">
        <f>E1246*F1246</f>
        <v>81.223333333333329</v>
      </c>
    </row>
    <row r="1247" spans="2:7" ht="13.5" thickBot="1">
      <c r="B1247" s="175"/>
      <c r="C1247" s="181" t="s">
        <v>270</v>
      </c>
      <c r="D1247" s="182">
        <v>6</v>
      </c>
      <c r="E1247" s="114"/>
      <c r="F1247" s="180"/>
      <c r="G1247" s="183"/>
    </row>
    <row r="1248" spans="2:7">
      <c r="B1248" s="175"/>
      <c r="C1248" s="104"/>
      <c r="D1248" s="267"/>
      <c r="E1248" s="114"/>
      <c r="F1248" s="184" t="s">
        <v>339</v>
      </c>
      <c r="G1248" s="170">
        <f>SUM(G1242:G1247)</f>
        <v>269.10500000000002</v>
      </c>
    </row>
    <row r="1249" spans="2:7">
      <c r="B1249" s="175"/>
      <c r="C1249" s="104"/>
      <c r="D1249" s="267"/>
      <c r="E1249" s="114"/>
      <c r="F1249" s="180"/>
      <c r="G1249" s="174"/>
    </row>
    <row r="1250" spans="2:7" ht="13.5" thickBot="1">
      <c r="B1250" s="175"/>
      <c r="C1250" s="104"/>
      <c r="D1250" s="267"/>
      <c r="E1250" s="114"/>
      <c r="F1250" s="191" t="s">
        <v>311</v>
      </c>
      <c r="G1250" s="183">
        <f>G1248+G1239+G1235+G1226</f>
        <v>933.70876874999999</v>
      </c>
    </row>
    <row r="1251" spans="2:7">
      <c r="B1251" s="175"/>
      <c r="C1251" s="104"/>
      <c r="D1251" s="267" t="s">
        <v>285</v>
      </c>
      <c r="E1251" s="197">
        <v>0.28000000000000003</v>
      </c>
      <c r="F1251" s="191" t="s">
        <v>312</v>
      </c>
      <c r="G1251" s="170">
        <f>+G1250*E1251</f>
        <v>261.43845525</v>
      </c>
    </row>
    <row r="1252" spans="2:7">
      <c r="B1252" s="175"/>
      <c r="C1252" s="104"/>
      <c r="D1252" s="267"/>
      <c r="E1252" s="197"/>
      <c r="F1252" s="191"/>
      <c r="G1252" s="170"/>
    </row>
    <row r="1253" spans="2:7">
      <c r="B1253" s="169" t="s">
        <v>402</v>
      </c>
      <c r="C1253" s="104"/>
      <c r="D1253" s="267" t="s">
        <v>336</v>
      </c>
      <c r="E1253" s="114"/>
      <c r="F1253" s="118"/>
      <c r="G1253" s="170"/>
    </row>
    <row r="1254" spans="2:7">
      <c r="B1254" s="169" t="s">
        <v>289</v>
      </c>
      <c r="C1254" s="104"/>
      <c r="D1254" s="267"/>
      <c r="E1254" s="114"/>
      <c r="F1254" s="118"/>
      <c r="G1254" s="170"/>
    </row>
    <row r="1255" spans="2:7">
      <c r="B1255" s="175" t="s">
        <v>369</v>
      </c>
      <c r="C1255" s="104"/>
      <c r="D1255" s="172" t="s">
        <v>295</v>
      </c>
      <c r="E1255" s="114">
        <v>4</v>
      </c>
      <c r="F1255" s="180">
        <v>1.05</v>
      </c>
      <c r="G1255" s="174">
        <f>E1255*F1255</f>
        <v>4.2</v>
      </c>
    </row>
    <row r="1256" spans="2:7" ht="13.5" thickBot="1">
      <c r="B1256" s="175" t="s">
        <v>371</v>
      </c>
      <c r="C1256" s="104"/>
      <c r="D1256" s="267" t="s">
        <v>291</v>
      </c>
      <c r="E1256" s="114">
        <v>25</v>
      </c>
      <c r="F1256" s="180">
        <v>5.0000000000000001E-3</v>
      </c>
      <c r="G1256" s="183">
        <f>E1256*F1256</f>
        <v>0.125</v>
      </c>
    </row>
    <row r="1257" spans="2:7">
      <c r="B1257" s="175"/>
      <c r="C1257" s="104"/>
      <c r="D1257" s="267"/>
      <c r="E1257" s="114"/>
      <c r="F1257" s="184" t="s">
        <v>339</v>
      </c>
      <c r="G1257" s="170">
        <f>SUM(G1255:G1256)</f>
        <v>4.3250000000000002</v>
      </c>
    </row>
    <row r="1258" spans="2:7">
      <c r="B1258" s="175"/>
      <c r="C1258" s="104"/>
      <c r="D1258" s="267"/>
      <c r="E1258" s="114"/>
      <c r="F1258" s="180"/>
      <c r="G1258" s="174"/>
    </row>
    <row r="1259" spans="2:7">
      <c r="B1259" s="179" t="s">
        <v>301</v>
      </c>
      <c r="C1259" s="104"/>
      <c r="D1259" s="267"/>
      <c r="E1259" s="114"/>
      <c r="F1259" s="180"/>
      <c r="G1259" s="174"/>
    </row>
    <row r="1260" spans="2:7">
      <c r="B1260" s="175" t="s">
        <v>354</v>
      </c>
      <c r="C1260" s="104"/>
      <c r="D1260" s="267" t="s">
        <v>303</v>
      </c>
      <c r="E1260" s="114">
        <v>700.9</v>
      </c>
      <c r="F1260" s="173">
        <f>1/D1261</f>
        <v>3.3333333333333335E-3</v>
      </c>
      <c r="G1260" s="174">
        <f>E1260*F1260</f>
        <v>2.3363333333333336</v>
      </c>
    </row>
    <row r="1261" spans="2:7">
      <c r="B1261" s="175"/>
      <c r="C1261" s="181" t="s">
        <v>270</v>
      </c>
      <c r="D1261" s="182">
        <v>300</v>
      </c>
      <c r="E1261" s="114"/>
      <c r="F1261" s="180"/>
      <c r="G1261" s="174"/>
    </row>
    <row r="1262" spans="2:7">
      <c r="B1262" s="175" t="s">
        <v>304</v>
      </c>
      <c r="C1262" s="104"/>
      <c r="D1262" s="267" t="s">
        <v>303</v>
      </c>
      <c r="E1262" s="114">
        <v>355.01</v>
      </c>
      <c r="F1262" s="173">
        <f>1/D1263</f>
        <v>0.01</v>
      </c>
      <c r="G1262" s="174">
        <f>E1262*F1262</f>
        <v>3.5501</v>
      </c>
    </row>
    <row r="1263" spans="2:7" ht="13.5" thickBot="1">
      <c r="B1263" s="175"/>
      <c r="C1263" s="181" t="s">
        <v>270</v>
      </c>
      <c r="D1263" s="182">
        <v>100</v>
      </c>
      <c r="E1263" s="114"/>
      <c r="F1263" s="180"/>
      <c r="G1263" s="183"/>
    </row>
    <row r="1264" spans="2:7">
      <c r="B1264" s="175"/>
      <c r="C1264" s="104"/>
      <c r="D1264" s="267"/>
      <c r="E1264" s="114"/>
      <c r="F1264" s="184" t="s">
        <v>339</v>
      </c>
      <c r="G1264" s="170">
        <f>SUM(G1260:G1263)</f>
        <v>5.8864333333333336</v>
      </c>
    </row>
    <row r="1265" spans="1:7">
      <c r="B1265" s="175"/>
      <c r="C1265" s="104"/>
      <c r="D1265" s="267"/>
      <c r="E1265" s="114"/>
      <c r="F1265" s="180"/>
      <c r="G1265" s="174"/>
    </row>
    <row r="1266" spans="1:7">
      <c r="B1266" s="169" t="s">
        <v>305</v>
      </c>
      <c r="C1266" s="104"/>
      <c r="D1266" s="267"/>
      <c r="E1266" s="114"/>
      <c r="F1266" s="180"/>
      <c r="G1266" s="174"/>
    </row>
    <row r="1267" spans="1:7" ht="13.5" thickBot="1">
      <c r="B1267" s="175" t="s">
        <v>306</v>
      </c>
      <c r="C1267" s="104"/>
      <c r="D1267" s="267" t="s">
        <v>307</v>
      </c>
      <c r="E1267" s="114">
        <f>+G1264</f>
        <v>5.8864333333333336</v>
      </c>
      <c r="F1267" s="180">
        <v>0.03</v>
      </c>
      <c r="G1267" s="183">
        <f>E1267*F1267</f>
        <v>0.176593</v>
      </c>
    </row>
    <row r="1268" spans="1:7">
      <c r="B1268" s="175"/>
      <c r="C1268" s="104"/>
      <c r="D1268" s="267"/>
      <c r="E1268" s="114"/>
      <c r="F1268" s="184" t="s">
        <v>339</v>
      </c>
      <c r="G1268" s="170">
        <f>SUM(G1265:G1267)</f>
        <v>0.176593</v>
      </c>
    </row>
    <row r="1269" spans="1:7">
      <c r="B1269" s="175"/>
      <c r="C1269" s="104"/>
      <c r="D1269" s="267"/>
      <c r="E1269" s="114"/>
      <c r="F1269" s="180"/>
      <c r="G1269" s="174"/>
    </row>
    <row r="1270" spans="1:7" ht="13.5" thickBot="1">
      <c r="B1270" s="175"/>
      <c r="C1270" s="104"/>
      <c r="D1270" s="267"/>
      <c r="E1270" s="114"/>
      <c r="F1270" s="191" t="s">
        <v>284</v>
      </c>
      <c r="G1270" s="183">
        <f>G1268+G1264+G1257</f>
        <v>10.388026333333332</v>
      </c>
    </row>
    <row r="1271" spans="1:7">
      <c r="B1271" s="175"/>
      <c r="C1271" s="104"/>
      <c r="D1271" s="181" t="s">
        <v>11</v>
      </c>
      <c r="E1271" s="197">
        <v>1</v>
      </c>
      <c r="F1271" s="118" t="s">
        <v>273</v>
      </c>
      <c r="G1271" s="170">
        <f>TRUNC(G1270*E1271,2)</f>
        <v>10.38</v>
      </c>
    </row>
    <row r="1272" spans="1:7">
      <c r="B1272" s="175"/>
      <c r="C1272" s="104"/>
      <c r="D1272" s="267"/>
      <c r="E1272" s="197"/>
      <c r="F1272" s="118"/>
      <c r="G1272" s="170"/>
    </row>
    <row r="1273" spans="1:7">
      <c r="B1273" s="175"/>
      <c r="C1273" s="104" t="s">
        <v>372</v>
      </c>
      <c r="D1273" s="267">
        <v>4</v>
      </c>
      <c r="E1273" s="197"/>
      <c r="F1273" s="191" t="s">
        <v>312</v>
      </c>
      <c r="G1273" s="170">
        <f>G1271/D1273</f>
        <v>2.5950000000000002</v>
      </c>
    </row>
    <row r="1274" spans="1:7" ht="13.5" thickBot="1">
      <c r="B1274" s="175"/>
      <c r="C1274" s="104"/>
      <c r="D1274" s="267"/>
      <c r="E1274" s="114"/>
      <c r="F1274" s="118"/>
      <c r="G1274" s="170"/>
    </row>
    <row r="1275" spans="1:7" ht="14.25" thickTop="1" thickBot="1">
      <c r="A1275" s="116"/>
      <c r="B1275" s="185"/>
      <c r="C1275" s="186"/>
      <c r="D1275" s="186"/>
      <c r="E1275" s="187" t="s">
        <v>274</v>
      </c>
      <c r="F1275" s="188"/>
      <c r="G1275" s="189">
        <f>G1273+G1251+G1216+G1212+G1205</f>
        <v>449.86080525</v>
      </c>
    </row>
    <row r="1276" spans="1:7" ht="13.5" thickTop="1">
      <c r="A1276" s="116"/>
      <c r="B1276" s="175"/>
      <c r="C1276" s="104"/>
      <c r="D1276" s="104"/>
      <c r="E1276" s="112" t="s">
        <v>275</v>
      </c>
      <c r="F1276" s="113">
        <v>10</v>
      </c>
      <c r="G1276" s="190">
        <f>(+G1275*F1276)/100</f>
        <v>44.986080524999998</v>
      </c>
    </row>
    <row r="1277" spans="1:7" ht="13.5" thickBot="1">
      <c r="A1277" s="116"/>
      <c r="B1277" s="175"/>
      <c r="C1277" s="104"/>
      <c r="D1277" s="104"/>
      <c r="E1277" s="191"/>
      <c r="F1277" s="113"/>
      <c r="G1277" s="183"/>
    </row>
    <row r="1278" spans="1:7">
      <c r="A1278" s="116"/>
      <c r="B1278" s="175"/>
      <c r="C1278" s="104"/>
      <c r="D1278" s="104"/>
      <c r="E1278" s="191" t="s">
        <v>276</v>
      </c>
      <c r="F1278" s="113"/>
      <c r="G1278" s="174">
        <f>G1275+G1276+G1277</f>
        <v>494.84688577499998</v>
      </c>
    </row>
    <row r="1279" spans="1:7" ht="13.5" thickBot="1">
      <c r="A1279" s="116"/>
      <c r="B1279" s="175"/>
      <c r="C1279" s="104"/>
      <c r="D1279" s="104"/>
      <c r="E1279" s="191" t="s">
        <v>277</v>
      </c>
      <c r="F1279" s="113">
        <v>0.7</v>
      </c>
      <c r="G1279" s="183">
        <f>(+F1279*G1278)/100</f>
        <v>3.4639282004249998</v>
      </c>
    </row>
    <row r="1280" spans="1:7">
      <c r="A1280" s="116"/>
      <c r="B1280" s="175"/>
      <c r="C1280" s="104"/>
      <c r="D1280" s="104"/>
      <c r="E1280" s="191" t="s">
        <v>276</v>
      </c>
      <c r="F1280" s="113"/>
      <c r="G1280" s="174">
        <f>+G1278+G1279</f>
        <v>498.31081397542499</v>
      </c>
    </row>
    <row r="1281" spans="1:7" ht="13.5" thickBot="1">
      <c r="A1281" s="116"/>
      <c r="B1281" s="175"/>
      <c r="C1281" s="104"/>
      <c r="D1281" s="104"/>
      <c r="E1281" s="191" t="s">
        <v>278</v>
      </c>
      <c r="F1281" s="113">
        <v>3.8</v>
      </c>
      <c r="G1281" s="183">
        <f>(+F1281*G1280)/100</f>
        <v>18.935810931066147</v>
      </c>
    </row>
    <row r="1282" spans="1:7">
      <c r="A1282" s="116"/>
      <c r="B1282" s="175"/>
      <c r="C1282" s="104"/>
      <c r="D1282" s="104"/>
      <c r="E1282" s="191" t="s">
        <v>276</v>
      </c>
      <c r="F1282" s="113"/>
      <c r="G1282" s="174">
        <f>+G1280+G1281</f>
        <v>517.24662490649109</v>
      </c>
    </row>
    <row r="1283" spans="1:7" ht="13.5" thickBot="1">
      <c r="A1283" s="116"/>
      <c r="B1283" s="175"/>
      <c r="C1283" s="104"/>
      <c r="D1283" s="104"/>
      <c r="E1283" s="191" t="s">
        <v>279</v>
      </c>
      <c r="F1283" s="113">
        <v>0.5</v>
      </c>
      <c r="G1283" s="183">
        <f>G1282*F1283/100</f>
        <v>2.5862331245324555</v>
      </c>
    </row>
    <row r="1284" spans="1:7" ht="13.5" thickBot="1">
      <c r="A1284" s="116"/>
      <c r="B1284" s="175"/>
      <c r="C1284" s="104"/>
      <c r="D1284" s="104"/>
      <c r="E1284" s="118" t="s">
        <v>273</v>
      </c>
      <c r="F1284" s="110"/>
      <c r="G1284" s="170">
        <f>G1282+G1283</f>
        <v>519.83285803102353</v>
      </c>
    </row>
    <row r="1285" spans="1:7" ht="14.25" thickTop="1" thickBot="1">
      <c r="A1285" s="116"/>
      <c r="B1285" s="185"/>
      <c r="C1285" s="186"/>
      <c r="D1285" s="186"/>
      <c r="E1285" s="187" t="s">
        <v>6</v>
      </c>
      <c r="F1285" s="188"/>
      <c r="G1285" s="189">
        <f>+G1284</f>
        <v>519.83285803102353</v>
      </c>
    </row>
    <row r="1286" spans="1:7" ht="13.5" thickTop="1">
      <c r="A1286" s="120"/>
      <c r="B1286" s="120"/>
      <c r="C1286" s="275"/>
      <c r="D1286" s="275"/>
      <c r="E1286" s="275"/>
      <c r="F1286" s="275"/>
      <c r="G1286" s="275"/>
    </row>
    <row r="1287" spans="1:7">
      <c r="A1287" s="120"/>
      <c r="B1287" s="120"/>
      <c r="C1287" s="275"/>
      <c r="D1287" s="275"/>
      <c r="E1287" s="275"/>
      <c r="F1287" s="275"/>
      <c r="G1287" s="275"/>
    </row>
    <row r="1288" spans="1:7">
      <c r="B1288" s="104"/>
      <c r="C1288" s="167" t="s">
        <v>132</v>
      </c>
      <c r="D1288" s="104"/>
      <c r="E1288" s="114"/>
      <c r="F1288" s="104"/>
      <c r="G1288" s="104"/>
    </row>
    <row r="1289" spans="1:7">
      <c r="A1289" s="120"/>
      <c r="B1289" s="120"/>
      <c r="C1289" s="167"/>
      <c r="D1289" s="167"/>
      <c r="E1289" s="167"/>
      <c r="F1289" s="193" t="s">
        <v>10</v>
      </c>
      <c r="G1289" s="271" t="s">
        <v>389</v>
      </c>
    </row>
    <row r="1290" spans="1:7">
      <c r="A1290" s="120"/>
      <c r="B1290" s="120" t="s">
        <v>71</v>
      </c>
      <c r="C1290" s="479" t="s">
        <v>133</v>
      </c>
      <c r="D1290" s="479"/>
      <c r="E1290" s="479"/>
      <c r="F1290" s="479"/>
      <c r="G1290" s="479"/>
    </row>
    <row r="1291" spans="1:7">
      <c r="A1291" s="120"/>
      <c r="B1291" s="120" t="s">
        <v>403</v>
      </c>
      <c r="C1291" s="480" t="s">
        <v>135</v>
      </c>
      <c r="D1291" s="480"/>
      <c r="E1291" s="480"/>
      <c r="F1291" s="480"/>
      <c r="G1291" s="480"/>
    </row>
    <row r="1292" spans="1:7">
      <c r="A1292" s="120"/>
      <c r="B1292" s="120" t="s">
        <v>404</v>
      </c>
      <c r="C1292" s="479" t="s">
        <v>137</v>
      </c>
      <c r="D1292" s="479"/>
      <c r="E1292" s="479"/>
      <c r="F1292" s="479"/>
      <c r="G1292" s="479"/>
    </row>
    <row r="1293" spans="1:7" ht="12.75" customHeight="1">
      <c r="A1293" s="120">
        <v>20</v>
      </c>
      <c r="B1293" s="120" t="s">
        <v>405</v>
      </c>
      <c r="C1293" s="478" t="s">
        <v>406</v>
      </c>
      <c r="D1293" s="478"/>
      <c r="E1293" s="478"/>
      <c r="F1293" s="478"/>
      <c r="G1293" s="478"/>
    </row>
    <row r="1294" spans="1:7" ht="13.5" thickBot="1">
      <c r="B1294" s="117"/>
      <c r="C1294" s="486"/>
      <c r="D1294" s="486"/>
      <c r="E1294" s="486"/>
      <c r="F1294" s="486"/>
      <c r="G1294" s="486"/>
    </row>
    <row r="1295" spans="1:7" ht="13.5" thickTop="1">
      <c r="B1295" s="464" t="s">
        <v>265</v>
      </c>
      <c r="C1295" s="465"/>
      <c r="D1295" s="464" t="s">
        <v>10</v>
      </c>
      <c r="E1295" s="464" t="s">
        <v>266</v>
      </c>
      <c r="F1295" s="464" t="s">
        <v>11</v>
      </c>
      <c r="G1295" s="464" t="s">
        <v>14</v>
      </c>
    </row>
    <row r="1296" spans="1:7" ht="13.5" thickBot="1">
      <c r="B1296" s="466"/>
      <c r="C1296" s="466"/>
      <c r="D1296" s="466"/>
      <c r="E1296" s="466"/>
      <c r="F1296" s="466"/>
      <c r="G1296" s="467"/>
    </row>
    <row r="1297" spans="2:7" ht="13.5" thickTop="1">
      <c r="B1297" s="169" t="s">
        <v>289</v>
      </c>
      <c r="C1297" s="104"/>
      <c r="D1297" s="267"/>
      <c r="E1297" s="114"/>
      <c r="F1297" s="114"/>
      <c r="G1297" s="170"/>
    </row>
    <row r="1298" spans="2:7">
      <c r="B1298" s="175" t="s">
        <v>407</v>
      </c>
      <c r="C1298" s="104"/>
      <c r="D1298" s="267" t="s">
        <v>291</v>
      </c>
      <c r="E1298" s="114">
        <v>9.5</v>
      </c>
      <c r="F1298" s="173">
        <v>0.126</v>
      </c>
      <c r="G1298" s="174">
        <f>E1298*F1298</f>
        <v>1.1970000000000001</v>
      </c>
    </row>
    <row r="1299" spans="2:7" ht="13.5" thickBot="1">
      <c r="B1299" s="175" t="s">
        <v>352</v>
      </c>
      <c r="C1299" s="104"/>
      <c r="D1299" s="267" t="s">
        <v>395</v>
      </c>
      <c r="E1299" s="114">
        <v>18</v>
      </c>
      <c r="F1299" s="173">
        <v>0.21</v>
      </c>
      <c r="G1299" s="174">
        <f>E1299*F1299</f>
        <v>3.78</v>
      </c>
    </row>
    <row r="1300" spans="2:7">
      <c r="B1300" s="176"/>
      <c r="C1300" s="177"/>
      <c r="D1300" s="177"/>
      <c r="E1300" s="177"/>
      <c r="F1300" s="118" t="s">
        <v>273</v>
      </c>
      <c r="G1300" s="178">
        <f>SUM(G1299:G1299)</f>
        <v>3.78</v>
      </c>
    </row>
    <row r="1301" spans="2:7">
      <c r="B1301" s="176"/>
      <c r="C1301" s="177"/>
      <c r="D1301" s="177"/>
      <c r="E1301" s="177"/>
      <c r="F1301" s="118"/>
      <c r="G1301" s="170"/>
    </row>
    <row r="1302" spans="2:7">
      <c r="B1302" s="179" t="s">
        <v>301</v>
      </c>
      <c r="C1302" s="177"/>
      <c r="D1302" s="177"/>
      <c r="E1302" s="177"/>
      <c r="F1302" s="118"/>
      <c r="G1302" s="170"/>
    </row>
    <row r="1303" spans="2:7">
      <c r="B1303" s="175" t="s">
        <v>354</v>
      </c>
      <c r="C1303" s="104"/>
      <c r="D1303" s="267" t="s">
        <v>303</v>
      </c>
      <c r="E1303" s="114">
        <v>700.9</v>
      </c>
      <c r="F1303" s="173">
        <f>1/D1304</f>
        <v>6.6666666666666671E-3</v>
      </c>
      <c r="G1303" s="174">
        <f>E1303*F1303</f>
        <v>4.6726666666666672</v>
      </c>
    </row>
    <row r="1304" spans="2:7">
      <c r="B1304" s="175"/>
      <c r="C1304" s="181" t="s">
        <v>270</v>
      </c>
      <c r="D1304" s="182">
        <v>150</v>
      </c>
      <c r="E1304" s="114"/>
      <c r="F1304" s="180"/>
      <c r="G1304" s="174"/>
    </row>
    <row r="1305" spans="2:7">
      <c r="B1305" s="175" t="s">
        <v>304</v>
      </c>
      <c r="C1305" s="104"/>
      <c r="D1305" s="267" t="s">
        <v>303</v>
      </c>
      <c r="E1305" s="114">
        <v>355.01</v>
      </c>
      <c r="F1305" s="173">
        <f>1/D1306</f>
        <v>2.6315789473684209E-2</v>
      </c>
      <c r="G1305" s="174">
        <f>E1305*F1305</f>
        <v>9.3423684210526314</v>
      </c>
    </row>
    <row r="1306" spans="2:7" ht="13.5" thickBot="1">
      <c r="B1306" s="175"/>
      <c r="C1306" s="181" t="s">
        <v>270</v>
      </c>
      <c r="D1306" s="182">
        <v>38</v>
      </c>
      <c r="E1306" s="114"/>
      <c r="F1306" s="180"/>
      <c r="G1306" s="183"/>
    </row>
    <row r="1307" spans="2:7">
      <c r="B1307" s="175"/>
      <c r="C1307" s="104"/>
      <c r="D1307" s="267"/>
      <c r="E1307" s="114"/>
      <c r="F1307" s="184" t="s">
        <v>339</v>
      </c>
      <c r="G1307" s="170">
        <f>SUM(G1303:G1306)</f>
        <v>14.015035087719298</v>
      </c>
    </row>
    <row r="1308" spans="2:7">
      <c r="B1308" s="179"/>
      <c r="C1308" s="177"/>
      <c r="D1308" s="177"/>
      <c r="E1308" s="177"/>
      <c r="F1308" s="118"/>
      <c r="G1308" s="170"/>
    </row>
    <row r="1309" spans="2:7">
      <c r="B1309" s="169" t="s">
        <v>305</v>
      </c>
      <c r="C1309" s="104"/>
      <c r="D1309" s="267"/>
      <c r="E1309" s="114"/>
      <c r="F1309" s="118"/>
      <c r="G1309" s="170"/>
    </row>
    <row r="1310" spans="2:7" ht="13.5" thickBot="1">
      <c r="B1310" s="175" t="s">
        <v>305</v>
      </c>
      <c r="C1310" s="104"/>
      <c r="D1310" s="267" t="s">
        <v>344</v>
      </c>
      <c r="E1310" s="114">
        <f>+G1307</f>
        <v>14.015035087719298</v>
      </c>
      <c r="F1310" s="173">
        <v>0.03</v>
      </c>
      <c r="G1310" s="174">
        <f>E1310*F1310</f>
        <v>0.42045105263157889</v>
      </c>
    </row>
    <row r="1311" spans="2:7">
      <c r="B1311" s="175"/>
      <c r="C1311" s="104"/>
      <c r="D1311" s="267"/>
      <c r="E1311" s="114"/>
      <c r="F1311" s="118" t="s">
        <v>273</v>
      </c>
      <c r="G1311" s="178">
        <f>SUM(G1310:G1310)</f>
        <v>0.42045105263157889</v>
      </c>
    </row>
    <row r="1312" spans="2:7">
      <c r="B1312" s="169"/>
      <c r="C1312" s="104"/>
      <c r="D1312" s="267"/>
      <c r="E1312" s="114"/>
      <c r="F1312" s="118"/>
      <c r="G1312" s="170"/>
    </row>
    <row r="1313" spans="2:7">
      <c r="B1313" s="169" t="s">
        <v>356</v>
      </c>
      <c r="C1313" s="104"/>
      <c r="D1313" s="267"/>
      <c r="E1313" s="114"/>
      <c r="F1313" s="118"/>
      <c r="G1313" s="170"/>
    </row>
    <row r="1314" spans="2:7">
      <c r="B1314" s="169"/>
      <c r="C1314" s="104"/>
      <c r="D1314" s="267"/>
      <c r="E1314" s="114"/>
      <c r="F1314" s="118"/>
      <c r="G1314" s="170"/>
    </row>
    <row r="1315" spans="2:7">
      <c r="B1315" s="169" t="s">
        <v>396</v>
      </c>
      <c r="C1315" s="104"/>
      <c r="D1315" s="267" t="s">
        <v>263</v>
      </c>
      <c r="E1315" s="114"/>
      <c r="F1315" s="198"/>
      <c r="G1315" s="170"/>
    </row>
    <row r="1316" spans="2:7">
      <c r="B1316" s="169" t="s">
        <v>289</v>
      </c>
      <c r="C1316" s="104"/>
      <c r="D1316" s="267"/>
      <c r="E1316" s="114"/>
      <c r="F1316" s="198"/>
      <c r="G1316" s="170"/>
    </row>
    <row r="1317" spans="2:7">
      <c r="B1317" s="175" t="s">
        <v>358</v>
      </c>
      <c r="C1317" s="104"/>
      <c r="D1317" s="267" t="s">
        <v>359</v>
      </c>
      <c r="E1317" s="114">
        <v>2100</v>
      </c>
      <c r="F1317" s="180">
        <v>0.21</v>
      </c>
      <c r="G1317" s="174">
        <f>E1317*F1317</f>
        <v>441</v>
      </c>
    </row>
    <row r="1318" spans="2:7">
      <c r="B1318" s="175" t="s">
        <v>360</v>
      </c>
      <c r="C1318" s="104"/>
      <c r="D1318" s="267" t="s">
        <v>263</v>
      </c>
      <c r="E1318" s="114">
        <v>125</v>
      </c>
      <c r="F1318" s="180">
        <v>0.55000000000000004</v>
      </c>
      <c r="G1318" s="174">
        <f>ROUND(F1318*E1318,2)</f>
        <v>68.75</v>
      </c>
    </row>
    <row r="1319" spans="2:7">
      <c r="B1319" s="175" t="s">
        <v>361</v>
      </c>
      <c r="C1319" s="104"/>
      <c r="D1319" s="267" t="s">
        <v>263</v>
      </c>
      <c r="E1319" s="114">
        <v>200</v>
      </c>
      <c r="F1319" s="180">
        <v>0.65</v>
      </c>
      <c r="G1319" s="174">
        <f>E1319*F1319</f>
        <v>130</v>
      </c>
    </row>
    <row r="1320" spans="2:7" ht="13.5" thickBot="1">
      <c r="B1320" s="175" t="s">
        <v>362</v>
      </c>
      <c r="C1320" s="104"/>
      <c r="D1320" s="267" t="s">
        <v>263</v>
      </c>
      <c r="E1320" s="114">
        <v>10</v>
      </c>
      <c r="F1320" s="180">
        <v>0.2</v>
      </c>
      <c r="G1320" s="183">
        <f>E1320*F1320</f>
        <v>2</v>
      </c>
    </row>
    <row r="1321" spans="2:7">
      <c r="B1321" s="175"/>
      <c r="C1321" s="104"/>
      <c r="D1321" s="267"/>
      <c r="E1321" s="114"/>
      <c r="F1321" s="184" t="s">
        <v>339</v>
      </c>
      <c r="G1321" s="170">
        <f>SUM(G1317:G1320)</f>
        <v>641.75</v>
      </c>
    </row>
    <row r="1322" spans="2:7">
      <c r="B1322" s="175"/>
      <c r="C1322" s="104"/>
      <c r="D1322" s="267"/>
      <c r="E1322" s="114"/>
      <c r="F1322" s="180"/>
      <c r="G1322" s="174"/>
    </row>
    <row r="1323" spans="2:7">
      <c r="B1323" s="179" t="s">
        <v>301</v>
      </c>
      <c r="C1323" s="104"/>
      <c r="D1323" s="267"/>
      <c r="E1323" s="114"/>
      <c r="F1323" s="180"/>
      <c r="G1323" s="174"/>
    </row>
    <row r="1324" spans="2:7">
      <c r="B1324" s="175" t="s">
        <v>304</v>
      </c>
      <c r="C1324" s="104"/>
      <c r="D1324" s="267" t="s">
        <v>303</v>
      </c>
      <c r="E1324" s="114">
        <v>355.01</v>
      </c>
      <c r="F1324" s="173">
        <f>1/D1325</f>
        <v>2.0833333333333332E-2</v>
      </c>
      <c r="G1324" s="174">
        <f>E1324*F1324</f>
        <v>7.3960416666666662</v>
      </c>
    </row>
    <row r="1325" spans="2:7">
      <c r="B1325" s="175"/>
      <c r="C1325" s="181" t="s">
        <v>270</v>
      </c>
      <c r="D1325" s="182">
        <v>48</v>
      </c>
      <c r="E1325" s="114"/>
      <c r="F1325" s="180"/>
      <c r="G1325" s="174"/>
    </row>
    <row r="1326" spans="2:7">
      <c r="B1326" s="175" t="s">
        <v>304</v>
      </c>
      <c r="C1326" s="104"/>
      <c r="D1326" s="267" t="s">
        <v>303</v>
      </c>
      <c r="E1326" s="114">
        <v>355.01</v>
      </c>
      <c r="F1326" s="173">
        <f>1/D1327</f>
        <v>2.0833333333333332E-2</v>
      </c>
      <c r="G1326" s="174">
        <f>E1326*F1326</f>
        <v>7.3960416666666662</v>
      </c>
    </row>
    <row r="1327" spans="2:7">
      <c r="B1327" s="175"/>
      <c r="C1327" s="181" t="s">
        <v>270</v>
      </c>
      <c r="D1327" s="182">
        <v>48</v>
      </c>
      <c r="E1327" s="114"/>
      <c r="F1327" s="180"/>
      <c r="G1327" s="174"/>
    </row>
    <row r="1328" spans="2:7">
      <c r="B1328" s="175" t="s">
        <v>304</v>
      </c>
      <c r="C1328" s="104"/>
      <c r="D1328" s="267" t="s">
        <v>303</v>
      </c>
      <c r="E1328" s="114">
        <v>355.01</v>
      </c>
      <c r="F1328" s="173">
        <f>1/D1329</f>
        <v>2.0833333333333332E-2</v>
      </c>
      <c r="G1328" s="174">
        <f>E1328*F1328</f>
        <v>7.3960416666666662</v>
      </c>
    </row>
    <row r="1329" spans="2:7" ht="13.5" thickBot="1">
      <c r="B1329" s="175"/>
      <c r="C1329" s="181" t="s">
        <v>270</v>
      </c>
      <c r="D1329" s="182">
        <v>48</v>
      </c>
      <c r="E1329" s="114"/>
      <c r="F1329" s="180"/>
      <c r="G1329" s="183"/>
    </row>
    <row r="1330" spans="2:7">
      <c r="B1330" s="175"/>
      <c r="C1330" s="104"/>
      <c r="D1330" s="267"/>
      <c r="E1330" s="114"/>
      <c r="F1330" s="184" t="s">
        <v>339</v>
      </c>
      <c r="G1330" s="170">
        <f>SUM(G1324:G1329)</f>
        <v>22.188124999999999</v>
      </c>
    </row>
    <row r="1331" spans="2:7">
      <c r="B1331" s="175"/>
      <c r="C1331" s="104"/>
      <c r="D1331" s="267"/>
      <c r="E1331" s="114"/>
      <c r="F1331" s="180"/>
      <c r="G1331" s="174"/>
    </row>
    <row r="1332" spans="2:7">
      <c r="B1332" s="169" t="s">
        <v>305</v>
      </c>
      <c r="C1332" s="104"/>
      <c r="D1332" s="267"/>
      <c r="E1332" s="114"/>
      <c r="F1332" s="180"/>
      <c r="G1332" s="174"/>
    </row>
    <row r="1333" spans="2:7" ht="13.5" thickBot="1">
      <c r="B1333" s="175" t="s">
        <v>306</v>
      </c>
      <c r="C1333" s="104"/>
      <c r="D1333" s="267" t="s">
        <v>344</v>
      </c>
      <c r="E1333" s="114">
        <f>+G1330</f>
        <v>22.188124999999999</v>
      </c>
      <c r="F1333" s="173">
        <v>0.03</v>
      </c>
      <c r="G1333" s="183">
        <f>E1333*F1333</f>
        <v>0.66564374999999998</v>
      </c>
    </row>
    <row r="1334" spans="2:7">
      <c r="B1334" s="175"/>
      <c r="C1334" s="104"/>
      <c r="D1334" s="267"/>
      <c r="E1334" s="114"/>
      <c r="F1334" s="118" t="s">
        <v>273</v>
      </c>
      <c r="G1334" s="170">
        <f>SUM(G1331:G1333)</f>
        <v>0.66564374999999998</v>
      </c>
    </row>
    <row r="1335" spans="2:7">
      <c r="B1335" s="175"/>
      <c r="C1335" s="104"/>
      <c r="D1335" s="267"/>
      <c r="E1335" s="114"/>
      <c r="F1335" s="180"/>
      <c r="G1335" s="174"/>
    </row>
    <row r="1336" spans="2:7">
      <c r="B1336" s="169" t="s">
        <v>267</v>
      </c>
      <c r="C1336" s="104"/>
      <c r="D1336" s="267"/>
      <c r="E1336" s="114"/>
      <c r="F1336" s="180"/>
      <c r="G1336" s="174"/>
    </row>
    <row r="1337" spans="2:7">
      <c r="B1337" s="175" t="s">
        <v>363</v>
      </c>
      <c r="C1337" s="104"/>
      <c r="D1337" s="267" t="s">
        <v>364</v>
      </c>
      <c r="E1337" s="114">
        <v>560.84</v>
      </c>
      <c r="F1337" s="173">
        <f>1/D1338</f>
        <v>0.16666666666666666</v>
      </c>
      <c r="G1337" s="174">
        <f>E1337*F1337</f>
        <v>93.473333333333329</v>
      </c>
    </row>
    <row r="1338" spans="2:7">
      <c r="B1338" s="175"/>
      <c r="C1338" s="181" t="s">
        <v>270</v>
      </c>
      <c r="D1338" s="182">
        <v>6</v>
      </c>
      <c r="E1338" s="114"/>
      <c r="F1338" s="180"/>
      <c r="G1338" s="174"/>
    </row>
    <row r="1339" spans="2:7">
      <c r="B1339" s="175" t="s">
        <v>365</v>
      </c>
      <c r="C1339" s="104"/>
      <c r="D1339" s="267" t="s">
        <v>364</v>
      </c>
      <c r="E1339" s="114">
        <v>566.45000000000005</v>
      </c>
      <c r="F1339" s="173">
        <f>1/D1340</f>
        <v>0.16666666666666666</v>
      </c>
      <c r="G1339" s="174">
        <f>E1339*F1339</f>
        <v>94.408333333333331</v>
      </c>
    </row>
    <row r="1340" spans="2:7">
      <c r="B1340" s="175"/>
      <c r="C1340" s="181" t="s">
        <v>270</v>
      </c>
      <c r="D1340" s="182">
        <v>6</v>
      </c>
      <c r="E1340" s="114"/>
      <c r="F1340" s="180"/>
      <c r="G1340" s="174"/>
    </row>
    <row r="1341" spans="2:7">
      <c r="B1341" s="175" t="s">
        <v>366</v>
      </c>
      <c r="C1341" s="104"/>
      <c r="D1341" s="267" t="s">
        <v>364</v>
      </c>
      <c r="E1341" s="114">
        <v>487.34</v>
      </c>
      <c r="F1341" s="173">
        <f>1/D1342</f>
        <v>0.16666666666666666</v>
      </c>
      <c r="G1341" s="174">
        <f>E1341*F1341</f>
        <v>81.223333333333329</v>
      </c>
    </row>
    <row r="1342" spans="2:7" ht="13.5" thickBot="1">
      <c r="B1342" s="175"/>
      <c r="C1342" s="181" t="s">
        <v>270</v>
      </c>
      <c r="D1342" s="182">
        <v>6</v>
      </c>
      <c r="E1342" s="114"/>
      <c r="F1342" s="180"/>
      <c r="G1342" s="183"/>
    </row>
    <row r="1343" spans="2:7">
      <c r="B1343" s="175"/>
      <c r="C1343" s="104"/>
      <c r="D1343" s="267"/>
      <c r="E1343" s="114"/>
      <c r="F1343" s="184" t="s">
        <v>339</v>
      </c>
      <c r="G1343" s="170">
        <f>SUM(G1337:G1342)</f>
        <v>269.10500000000002</v>
      </c>
    </row>
    <row r="1344" spans="2:7">
      <c r="B1344" s="175"/>
      <c r="C1344" s="104"/>
      <c r="D1344" s="267"/>
      <c r="E1344" s="114"/>
      <c r="F1344" s="180"/>
      <c r="G1344" s="174"/>
    </row>
    <row r="1345" spans="2:7" ht="13.5" thickBot="1">
      <c r="B1345" s="175"/>
      <c r="C1345" s="104"/>
      <c r="D1345" s="267"/>
      <c r="E1345" s="114"/>
      <c r="F1345" s="118" t="s">
        <v>284</v>
      </c>
      <c r="G1345" s="183">
        <f>G1343+G1334+G1330+G1321</f>
        <v>933.70876874999999</v>
      </c>
    </row>
    <row r="1346" spans="2:7">
      <c r="B1346" s="175"/>
      <c r="C1346" s="104"/>
      <c r="D1346" s="267" t="s">
        <v>285</v>
      </c>
      <c r="E1346" s="197">
        <v>1.47E-2</v>
      </c>
      <c r="F1346" s="118" t="s">
        <v>273</v>
      </c>
      <c r="G1346" s="170">
        <f>+G1345*E1346</f>
        <v>13.725518900625</v>
      </c>
    </row>
    <row r="1347" spans="2:7">
      <c r="B1347" s="175"/>
      <c r="C1347" s="104"/>
      <c r="D1347" s="267"/>
      <c r="E1347" s="197"/>
      <c r="F1347" s="191"/>
      <c r="G1347" s="170"/>
    </row>
    <row r="1348" spans="2:7">
      <c r="B1348" s="169" t="s">
        <v>408</v>
      </c>
      <c r="C1348" s="104"/>
      <c r="D1348" s="267" t="s">
        <v>336</v>
      </c>
      <c r="E1348" s="114"/>
      <c r="F1348" s="118"/>
      <c r="G1348" s="170"/>
    </row>
    <row r="1349" spans="2:7">
      <c r="B1349" s="169" t="s">
        <v>289</v>
      </c>
      <c r="C1349" s="104"/>
      <c r="D1349" s="267"/>
      <c r="E1349" s="114"/>
      <c r="F1349" s="118"/>
      <c r="G1349" s="170"/>
    </row>
    <row r="1350" spans="2:7">
      <c r="B1350" s="175" t="s">
        <v>369</v>
      </c>
      <c r="C1350" s="104"/>
      <c r="D1350" s="172" t="s">
        <v>295</v>
      </c>
      <c r="E1350" s="114">
        <v>4</v>
      </c>
      <c r="F1350" s="180">
        <v>1</v>
      </c>
      <c r="G1350" s="174">
        <f>E1350*F1350</f>
        <v>4</v>
      </c>
    </row>
    <row r="1351" spans="2:7" ht="13.5" thickBot="1">
      <c r="B1351" s="175" t="s">
        <v>371</v>
      </c>
      <c r="C1351" s="104"/>
      <c r="D1351" s="267" t="s">
        <v>291</v>
      </c>
      <c r="E1351" s="114">
        <v>25</v>
      </c>
      <c r="F1351" s="180">
        <v>5.0000000000000001E-3</v>
      </c>
      <c r="G1351" s="183">
        <f>E1351*F1351</f>
        <v>0.125</v>
      </c>
    </row>
    <row r="1352" spans="2:7">
      <c r="B1352" s="175"/>
      <c r="C1352" s="104"/>
      <c r="D1352" s="267"/>
      <c r="E1352" s="114"/>
      <c r="F1352" s="184" t="s">
        <v>339</v>
      </c>
      <c r="G1352" s="170">
        <f>SUM(G1350:G1351)</f>
        <v>4.125</v>
      </c>
    </row>
    <row r="1353" spans="2:7">
      <c r="B1353" s="175"/>
      <c r="C1353" s="104"/>
      <c r="D1353" s="267"/>
      <c r="E1353" s="114"/>
      <c r="F1353" s="180"/>
      <c r="G1353" s="174"/>
    </row>
    <row r="1354" spans="2:7">
      <c r="B1354" s="179" t="s">
        <v>301</v>
      </c>
      <c r="C1354" s="104"/>
      <c r="D1354" s="267"/>
      <c r="E1354" s="114"/>
      <c r="F1354" s="180"/>
      <c r="G1354" s="174"/>
    </row>
    <row r="1355" spans="2:7">
      <c r="B1355" s="175" t="s">
        <v>354</v>
      </c>
      <c r="C1355" s="104"/>
      <c r="D1355" s="267" t="s">
        <v>303</v>
      </c>
      <c r="E1355" s="114">
        <v>700.9</v>
      </c>
      <c r="F1355" s="173">
        <f>1/D1356</f>
        <v>2E-3</v>
      </c>
      <c r="G1355" s="174">
        <f>E1355*F1355</f>
        <v>1.4017999999999999</v>
      </c>
    </row>
    <row r="1356" spans="2:7">
      <c r="B1356" s="175"/>
      <c r="C1356" s="181" t="s">
        <v>270</v>
      </c>
      <c r="D1356" s="182">
        <v>500</v>
      </c>
      <c r="E1356" s="114"/>
      <c r="F1356" s="180"/>
      <c r="G1356" s="174"/>
    </row>
    <row r="1357" spans="2:7">
      <c r="B1357" s="175" t="s">
        <v>304</v>
      </c>
      <c r="C1357" s="104"/>
      <c r="D1357" s="267" t="s">
        <v>303</v>
      </c>
      <c r="E1357" s="114">
        <v>355.01</v>
      </c>
      <c r="F1357" s="173">
        <f>1/D1358</f>
        <v>2E-3</v>
      </c>
      <c r="G1357" s="174">
        <f>E1357*F1357</f>
        <v>0.71001999999999998</v>
      </c>
    </row>
    <row r="1358" spans="2:7" ht="13.5" thickBot="1">
      <c r="B1358" s="175"/>
      <c r="C1358" s="181" t="s">
        <v>270</v>
      </c>
      <c r="D1358" s="182">
        <v>500</v>
      </c>
      <c r="E1358" s="114"/>
      <c r="F1358" s="180"/>
      <c r="G1358" s="183"/>
    </row>
    <row r="1359" spans="2:7">
      <c r="B1359" s="175"/>
      <c r="C1359" s="104"/>
      <c r="D1359" s="267"/>
      <c r="E1359" s="114"/>
      <c r="F1359" s="184" t="s">
        <v>339</v>
      </c>
      <c r="G1359" s="170">
        <f>SUM(G1355:G1358)</f>
        <v>2.1118199999999998</v>
      </c>
    </row>
    <row r="1360" spans="2:7">
      <c r="B1360" s="175"/>
      <c r="C1360" s="104"/>
      <c r="D1360" s="267"/>
      <c r="E1360" s="114"/>
      <c r="F1360" s="180"/>
      <c r="G1360" s="174"/>
    </row>
    <row r="1361" spans="1:7">
      <c r="B1361" s="169" t="s">
        <v>305</v>
      </c>
      <c r="C1361" s="104"/>
      <c r="D1361" s="267"/>
      <c r="E1361" s="114"/>
      <c r="F1361" s="180"/>
      <c r="G1361" s="174"/>
    </row>
    <row r="1362" spans="1:7" ht="13.5" thickBot="1">
      <c r="B1362" s="175" t="s">
        <v>306</v>
      </c>
      <c r="C1362" s="104"/>
      <c r="D1362" s="267" t="s">
        <v>307</v>
      </c>
      <c r="E1362" s="114">
        <f>+G1359</f>
        <v>2.1118199999999998</v>
      </c>
      <c r="F1362" s="180">
        <v>0.03</v>
      </c>
      <c r="G1362" s="183">
        <f>E1362*F1362</f>
        <v>6.3354599999999997E-2</v>
      </c>
    </row>
    <row r="1363" spans="1:7">
      <c r="B1363" s="175"/>
      <c r="C1363" s="104"/>
      <c r="D1363" s="267"/>
      <c r="E1363" s="114"/>
      <c r="F1363" s="184" t="s">
        <v>339</v>
      </c>
      <c r="G1363" s="170">
        <f>SUM(G1360:G1362)</f>
        <v>6.3354599999999997E-2</v>
      </c>
    </row>
    <row r="1364" spans="1:7">
      <c r="B1364" s="175"/>
      <c r="C1364" s="104"/>
      <c r="D1364" s="267"/>
      <c r="E1364" s="114"/>
      <c r="F1364" s="180"/>
      <c r="G1364" s="174"/>
    </row>
    <row r="1365" spans="1:7" ht="13.5" thickBot="1">
      <c r="B1365" s="175"/>
      <c r="C1365" s="104"/>
      <c r="D1365" s="267"/>
      <c r="E1365" s="114"/>
      <c r="F1365" s="118" t="s">
        <v>284</v>
      </c>
      <c r="G1365" s="183">
        <f>G1363+G1359+G1352</f>
        <v>6.3001746000000001</v>
      </c>
    </row>
    <row r="1366" spans="1:7">
      <c r="B1366" s="175"/>
      <c r="C1366" s="104"/>
      <c r="D1366" s="181" t="s">
        <v>11</v>
      </c>
      <c r="E1366" s="197">
        <v>1</v>
      </c>
      <c r="F1366" s="118" t="s">
        <v>273</v>
      </c>
      <c r="G1366" s="170">
        <f>TRUNC(G1365*E1366,2)</f>
        <v>6.3</v>
      </c>
    </row>
    <row r="1367" spans="1:7">
      <c r="B1367" s="175"/>
      <c r="C1367" s="104"/>
      <c r="D1367" s="267"/>
      <c r="E1367" s="197"/>
      <c r="F1367" s="118"/>
      <c r="G1367" s="170"/>
    </row>
    <row r="1368" spans="1:7">
      <c r="B1368" s="175"/>
      <c r="C1368" s="104" t="s">
        <v>372</v>
      </c>
      <c r="D1368" s="267">
        <v>1</v>
      </c>
      <c r="E1368" s="197"/>
      <c r="F1368" s="118" t="s">
        <v>273</v>
      </c>
      <c r="G1368" s="170">
        <f>G1366/D1368</f>
        <v>6.3</v>
      </c>
    </row>
    <row r="1369" spans="1:7" ht="13.5" thickBot="1">
      <c r="B1369" s="175"/>
      <c r="C1369" s="104"/>
      <c r="D1369" s="267"/>
      <c r="E1369" s="114"/>
      <c r="F1369" s="118"/>
      <c r="G1369" s="170"/>
    </row>
    <row r="1370" spans="1:7" ht="14.25" thickTop="1" thickBot="1">
      <c r="A1370" s="116"/>
      <c r="B1370" s="185"/>
      <c r="C1370" s="186"/>
      <c r="D1370" s="186"/>
      <c r="E1370" s="187" t="s">
        <v>274</v>
      </c>
      <c r="F1370" s="188"/>
      <c r="G1370" s="189">
        <f>G1368+G1346+G1311+G1307+G1300</f>
        <v>38.241005040975878</v>
      </c>
    </row>
    <row r="1371" spans="1:7" ht="13.5" thickTop="1">
      <c r="A1371" s="116"/>
      <c r="B1371" s="175"/>
      <c r="C1371" s="104"/>
      <c r="D1371" s="104"/>
      <c r="E1371" s="112" t="s">
        <v>275</v>
      </c>
      <c r="F1371" s="113">
        <v>10</v>
      </c>
      <c r="G1371" s="190">
        <f>(+G1370*F1371)/100</f>
        <v>3.8241005040975882</v>
      </c>
    </row>
    <row r="1372" spans="1:7" ht="13.5" thickBot="1">
      <c r="A1372" s="116"/>
      <c r="B1372" s="175"/>
      <c r="C1372" s="104"/>
      <c r="D1372" s="104"/>
      <c r="E1372" s="191"/>
      <c r="F1372" s="113"/>
      <c r="G1372" s="183"/>
    </row>
    <row r="1373" spans="1:7">
      <c r="A1373" s="116"/>
      <c r="B1373" s="175"/>
      <c r="C1373" s="104"/>
      <c r="D1373" s="104"/>
      <c r="E1373" s="191" t="s">
        <v>276</v>
      </c>
      <c r="F1373" s="113"/>
      <c r="G1373" s="174">
        <f>G1370+G1371+G1372</f>
        <v>42.065105545073465</v>
      </c>
    </row>
    <row r="1374" spans="1:7" ht="13.5" thickBot="1">
      <c r="A1374" s="116"/>
      <c r="B1374" s="175"/>
      <c r="C1374" s="104"/>
      <c r="D1374" s="104"/>
      <c r="E1374" s="191" t="s">
        <v>277</v>
      </c>
      <c r="F1374" s="113">
        <v>0.7</v>
      </c>
      <c r="G1374" s="183">
        <f>(+F1374*G1373)/100</f>
        <v>0.29445573881551423</v>
      </c>
    </row>
    <row r="1375" spans="1:7">
      <c r="A1375" s="116"/>
      <c r="B1375" s="175"/>
      <c r="C1375" s="104"/>
      <c r="D1375" s="104"/>
      <c r="E1375" s="191" t="s">
        <v>276</v>
      </c>
      <c r="F1375" s="113"/>
      <c r="G1375" s="174">
        <f>+G1373+G1374</f>
        <v>42.359561283888979</v>
      </c>
    </row>
    <row r="1376" spans="1:7" ht="13.5" thickBot="1">
      <c r="A1376" s="116"/>
      <c r="B1376" s="175"/>
      <c r="C1376" s="104"/>
      <c r="D1376" s="104"/>
      <c r="E1376" s="191" t="s">
        <v>278</v>
      </c>
      <c r="F1376" s="113">
        <v>3.8</v>
      </c>
      <c r="G1376" s="183">
        <f>(+F1376*G1375)/100</f>
        <v>1.6096633287877811</v>
      </c>
    </row>
    <row r="1377" spans="1:7">
      <c r="A1377" s="116"/>
      <c r="B1377" s="175"/>
      <c r="C1377" s="104"/>
      <c r="D1377" s="104"/>
      <c r="E1377" s="191" t="s">
        <v>276</v>
      </c>
      <c r="F1377" s="113"/>
      <c r="G1377" s="174">
        <f>+G1375+G1376</f>
        <v>43.969224612676761</v>
      </c>
    </row>
    <row r="1378" spans="1:7" ht="13.5" thickBot="1">
      <c r="A1378" s="116"/>
      <c r="B1378" s="175"/>
      <c r="C1378" s="104"/>
      <c r="D1378" s="104"/>
      <c r="E1378" s="191" t="s">
        <v>279</v>
      </c>
      <c r="F1378" s="113">
        <v>0.5</v>
      </c>
      <c r="G1378" s="183">
        <f>G1377*F1378/100</f>
        <v>0.2198461230633838</v>
      </c>
    </row>
    <row r="1379" spans="1:7" ht="13.5" thickBot="1">
      <c r="A1379" s="116"/>
      <c r="B1379" s="175"/>
      <c r="C1379" s="104"/>
      <c r="D1379" s="104"/>
      <c r="E1379" s="118" t="s">
        <v>273</v>
      </c>
      <c r="F1379" s="110"/>
      <c r="G1379" s="170">
        <f>G1377+G1378</f>
        <v>44.189070735740145</v>
      </c>
    </row>
    <row r="1380" spans="1:7" ht="14.25" thickTop="1" thickBot="1">
      <c r="A1380" s="116"/>
      <c r="B1380" s="185"/>
      <c r="C1380" s="186"/>
      <c r="D1380" s="186"/>
      <c r="E1380" s="187" t="s">
        <v>6</v>
      </c>
      <c r="F1380" s="188"/>
      <c r="G1380" s="189">
        <f>+G1379</f>
        <v>44.189070735740145</v>
      </c>
    </row>
    <row r="1381" spans="1:7" ht="13.5" thickTop="1"/>
    <row r="1383" spans="1:7">
      <c r="A1383" s="117"/>
      <c r="B1383" s="116"/>
      <c r="C1383" s="167" t="s">
        <v>683</v>
      </c>
      <c r="D1383" s="167"/>
      <c r="E1383" s="167"/>
      <c r="F1383" s="193"/>
      <c r="G1383" s="271"/>
    </row>
    <row r="1384" spans="1:7">
      <c r="A1384" s="120"/>
      <c r="B1384" s="120"/>
      <c r="C1384" s="167"/>
      <c r="D1384" s="167"/>
      <c r="E1384" s="167"/>
      <c r="F1384" s="193" t="s">
        <v>10</v>
      </c>
      <c r="G1384" s="271" t="s">
        <v>263</v>
      </c>
    </row>
    <row r="1385" spans="1:7">
      <c r="A1385" s="177"/>
      <c r="B1385" s="205"/>
      <c r="C1385" s="206" t="s">
        <v>682</v>
      </c>
      <c r="D1385" s="207"/>
      <c r="E1385" s="208"/>
      <c r="F1385" s="208"/>
      <c r="G1385" s="209"/>
    </row>
    <row r="1386" spans="1:7" ht="28.5" customHeight="1">
      <c r="A1386" s="177"/>
      <c r="B1386" s="210" t="s">
        <v>145</v>
      </c>
      <c r="C1386" s="482" t="s">
        <v>146</v>
      </c>
      <c r="D1386" s="482"/>
      <c r="E1386" s="482"/>
      <c r="F1386" s="482"/>
      <c r="G1386" s="482"/>
    </row>
    <row r="1387" spans="1:7" ht="24.75" customHeight="1">
      <c r="A1387" s="177">
        <v>21</v>
      </c>
      <c r="B1387" s="211"/>
      <c r="C1387" s="481" t="s">
        <v>147</v>
      </c>
      <c r="D1387" s="481"/>
      <c r="E1387" s="481"/>
      <c r="F1387" s="481"/>
      <c r="G1387" s="481"/>
    </row>
    <row r="1388" spans="1:7" ht="13.5" thickBot="1">
      <c r="B1388" s="117"/>
    </row>
    <row r="1389" spans="1:7" ht="13.5" thickTop="1">
      <c r="B1389" s="464" t="s">
        <v>265</v>
      </c>
      <c r="C1389" s="465"/>
      <c r="D1389" s="464" t="s">
        <v>10</v>
      </c>
      <c r="E1389" s="464" t="s">
        <v>266</v>
      </c>
      <c r="F1389" s="464" t="s">
        <v>11</v>
      </c>
      <c r="G1389" s="464" t="s">
        <v>14</v>
      </c>
    </row>
    <row r="1390" spans="1:7" ht="13.5" thickBot="1">
      <c r="B1390" s="466"/>
      <c r="C1390" s="466"/>
      <c r="D1390" s="466"/>
      <c r="E1390" s="466"/>
      <c r="F1390" s="466"/>
      <c r="G1390" s="467"/>
    </row>
    <row r="1391" spans="1:7" ht="13.5" thickTop="1">
      <c r="B1391" s="169" t="s">
        <v>289</v>
      </c>
      <c r="C1391" s="104"/>
      <c r="D1391" s="267"/>
      <c r="E1391" s="114"/>
      <c r="F1391" s="114"/>
      <c r="G1391" s="170"/>
    </row>
    <row r="1392" spans="1:7">
      <c r="B1392" s="175" t="s">
        <v>325</v>
      </c>
      <c r="C1392" s="104"/>
      <c r="D1392" s="267" t="s">
        <v>263</v>
      </c>
      <c r="E1392" s="173">
        <v>3</v>
      </c>
      <c r="F1392" s="173">
        <v>1.3</v>
      </c>
      <c r="G1392" s="174">
        <f>+F1392*E1392</f>
        <v>3.9000000000000004</v>
      </c>
    </row>
    <row r="1393" spans="2:7">
      <c r="B1393" s="175" t="s">
        <v>326</v>
      </c>
      <c r="C1393" s="104"/>
      <c r="D1393" s="267" t="s">
        <v>263</v>
      </c>
      <c r="E1393" s="173">
        <v>7.69</v>
      </c>
      <c r="F1393" s="173">
        <v>1</v>
      </c>
      <c r="G1393" s="174">
        <f>+F1393*E1393</f>
        <v>7.69</v>
      </c>
    </row>
    <row r="1394" spans="2:7" ht="13.5" thickBot="1">
      <c r="B1394" s="175" t="s">
        <v>316</v>
      </c>
      <c r="C1394" s="104"/>
      <c r="D1394" s="267" t="s">
        <v>263</v>
      </c>
      <c r="E1394" s="114">
        <v>10</v>
      </c>
      <c r="F1394" s="173">
        <v>0.2</v>
      </c>
      <c r="G1394" s="174">
        <f>E1394*F1394</f>
        <v>2</v>
      </c>
    </row>
    <row r="1395" spans="2:7">
      <c r="B1395" s="176"/>
      <c r="C1395" s="177"/>
      <c r="D1395" s="177"/>
      <c r="E1395" s="177"/>
      <c r="F1395" s="118" t="s">
        <v>273</v>
      </c>
      <c r="G1395" s="178">
        <f>SUM(G1390:G1394)</f>
        <v>13.59</v>
      </c>
    </row>
    <row r="1396" spans="2:7">
      <c r="B1396" s="169" t="s">
        <v>267</v>
      </c>
      <c r="C1396" s="104"/>
      <c r="D1396" s="267"/>
      <c r="E1396" s="114"/>
      <c r="F1396" s="118"/>
      <c r="G1396" s="170"/>
    </row>
    <row r="1397" spans="2:7">
      <c r="B1397" s="175" t="s">
        <v>268</v>
      </c>
      <c r="C1397" s="104"/>
      <c r="D1397" s="267" t="s">
        <v>269</v>
      </c>
      <c r="E1397" s="114">
        <v>1459.55</v>
      </c>
      <c r="F1397" s="173">
        <f>1/D1398</f>
        <v>4.0000000000000001E-3</v>
      </c>
      <c r="G1397" s="174">
        <f>ROUND(F1397*E1397,2)</f>
        <v>5.84</v>
      </c>
    </row>
    <row r="1398" spans="2:7">
      <c r="B1398" s="175"/>
      <c r="C1398" s="181" t="s">
        <v>270</v>
      </c>
      <c r="D1398" s="182">
        <v>250</v>
      </c>
      <c r="E1398" s="114"/>
      <c r="F1398" s="173"/>
      <c r="G1398" s="174"/>
    </row>
    <row r="1399" spans="2:7">
      <c r="B1399" s="175" t="s">
        <v>272</v>
      </c>
      <c r="C1399" s="104"/>
      <c r="D1399" s="267" t="s">
        <v>269</v>
      </c>
      <c r="E1399" s="114">
        <v>799.65</v>
      </c>
      <c r="F1399" s="173">
        <f>1/D1400</f>
        <v>0.01</v>
      </c>
      <c r="G1399" s="174">
        <f>ROUND(F1399*E1399,2)</f>
        <v>8</v>
      </c>
    </row>
    <row r="1400" spans="2:7">
      <c r="B1400" s="175"/>
      <c r="C1400" s="181" t="s">
        <v>270</v>
      </c>
      <c r="D1400" s="182">
        <v>100</v>
      </c>
      <c r="E1400" s="114"/>
      <c r="F1400" s="173"/>
      <c r="G1400" s="174"/>
    </row>
    <row r="1401" spans="2:7">
      <c r="B1401" s="175" t="s">
        <v>409</v>
      </c>
      <c r="C1401" s="104"/>
      <c r="D1401" s="267" t="s">
        <v>269</v>
      </c>
      <c r="E1401" s="114">
        <v>2423.89</v>
      </c>
      <c r="F1401" s="173">
        <f>1/D1402</f>
        <v>1.3333333333333334E-2</v>
      </c>
      <c r="G1401" s="174">
        <f>ROUND(F1401*E1401,2)</f>
        <v>32.32</v>
      </c>
    </row>
    <row r="1402" spans="2:7">
      <c r="B1402" s="175"/>
      <c r="C1402" s="181" t="s">
        <v>270</v>
      </c>
      <c r="D1402" s="182">
        <v>75</v>
      </c>
      <c r="E1402" s="114"/>
      <c r="F1402" s="173"/>
      <c r="G1402" s="174"/>
    </row>
    <row r="1403" spans="2:7">
      <c r="B1403" s="175" t="s">
        <v>283</v>
      </c>
      <c r="C1403" s="104"/>
      <c r="D1403" s="267" t="s">
        <v>269</v>
      </c>
      <c r="E1403" s="114">
        <v>882.82</v>
      </c>
      <c r="F1403" s="173">
        <f>1/D1404</f>
        <v>4.5045045045045045E-3</v>
      </c>
      <c r="G1403" s="174">
        <f>ROUND(F1403*E1403,2)</f>
        <v>3.98</v>
      </c>
    </row>
    <row r="1404" spans="2:7" ht="13.5" thickBot="1">
      <c r="B1404" s="175"/>
      <c r="C1404" s="181" t="s">
        <v>270</v>
      </c>
      <c r="D1404" s="182">
        <v>222</v>
      </c>
      <c r="E1404" s="114"/>
      <c r="F1404" s="173"/>
      <c r="G1404" s="174"/>
    </row>
    <row r="1405" spans="2:7">
      <c r="B1405" s="175"/>
      <c r="C1405" s="104"/>
      <c r="D1405" s="267"/>
      <c r="E1405" s="114"/>
      <c r="F1405" s="118" t="s">
        <v>273</v>
      </c>
      <c r="G1405" s="178">
        <f>SUM(G1397:G1404)</f>
        <v>50.139999999999993</v>
      </c>
    </row>
    <row r="1406" spans="2:7" ht="13.5" thickBot="1">
      <c r="B1406" s="175"/>
      <c r="C1406" s="104"/>
      <c r="D1406" s="104"/>
      <c r="E1406" s="114"/>
      <c r="F1406" s="104"/>
      <c r="G1406" s="195"/>
    </row>
    <row r="1407" spans="2:7" ht="14.25" thickTop="1" thickBot="1">
      <c r="B1407" s="185"/>
      <c r="C1407" s="186"/>
      <c r="D1407" s="186"/>
      <c r="E1407" s="187" t="s">
        <v>274</v>
      </c>
      <c r="F1407" s="188"/>
      <c r="G1407" s="189">
        <f>G1405+G1395</f>
        <v>63.72999999999999</v>
      </c>
    </row>
    <row r="1408" spans="2:7" ht="13.5" thickTop="1">
      <c r="B1408" s="175"/>
      <c r="C1408" s="104"/>
      <c r="D1408" s="104"/>
      <c r="E1408" s="112" t="s">
        <v>275</v>
      </c>
      <c r="F1408" s="113">
        <v>10</v>
      </c>
      <c r="G1408" s="190">
        <f>(+G1407*F1408)/100</f>
        <v>6.3729999999999993</v>
      </c>
    </row>
    <row r="1409" spans="1:7" ht="13.5" thickBot="1">
      <c r="B1409" s="175"/>
      <c r="C1409" s="104"/>
      <c r="D1409" s="104"/>
      <c r="E1409" s="191"/>
      <c r="F1409" s="113"/>
      <c r="G1409" s="183"/>
    </row>
    <row r="1410" spans="1:7">
      <c r="B1410" s="175"/>
      <c r="C1410" s="104"/>
      <c r="D1410" s="104"/>
      <c r="E1410" s="191" t="s">
        <v>276</v>
      </c>
      <c r="F1410" s="113"/>
      <c r="G1410" s="174">
        <f>G1407+G1408+G1409</f>
        <v>70.102999999999994</v>
      </c>
    </row>
    <row r="1411" spans="1:7" ht="13.5" thickBot="1">
      <c r="B1411" s="175"/>
      <c r="C1411" s="104"/>
      <c r="D1411" s="104"/>
      <c r="E1411" s="191" t="s">
        <v>277</v>
      </c>
      <c r="F1411" s="113">
        <v>0.7</v>
      </c>
      <c r="G1411" s="183">
        <f>(+F1411*G1410)/100</f>
        <v>0.49072099999999991</v>
      </c>
    </row>
    <row r="1412" spans="1:7">
      <c r="B1412" s="175"/>
      <c r="C1412" s="104"/>
      <c r="D1412" s="104"/>
      <c r="E1412" s="191" t="s">
        <v>276</v>
      </c>
      <c r="F1412" s="113"/>
      <c r="G1412" s="174">
        <f>+G1410+G1411</f>
        <v>70.593720999999988</v>
      </c>
    </row>
    <row r="1413" spans="1:7" ht="13.5" thickBot="1">
      <c r="B1413" s="175"/>
      <c r="C1413" s="104"/>
      <c r="D1413" s="104"/>
      <c r="E1413" s="191" t="s">
        <v>278</v>
      </c>
      <c r="F1413" s="113">
        <v>3.8</v>
      </c>
      <c r="G1413" s="183">
        <f>(+F1413*G1412)/100</f>
        <v>2.6825613979999989</v>
      </c>
    </row>
    <row r="1414" spans="1:7">
      <c r="B1414" s="175"/>
      <c r="C1414" s="104"/>
      <c r="D1414" s="104"/>
      <c r="E1414" s="191" t="s">
        <v>276</v>
      </c>
      <c r="F1414" s="113"/>
      <c r="G1414" s="174">
        <f>+G1412+G1413</f>
        <v>73.276282397999992</v>
      </c>
    </row>
    <row r="1415" spans="1:7" ht="13.5" thickBot="1">
      <c r="B1415" s="175"/>
      <c r="C1415" s="104"/>
      <c r="D1415" s="104"/>
      <c r="E1415" s="191" t="s">
        <v>279</v>
      </c>
      <c r="F1415" s="113">
        <v>0.5</v>
      </c>
      <c r="G1415" s="183">
        <f>G1414*F1415/100</f>
        <v>0.36638141198999996</v>
      </c>
    </row>
    <row r="1416" spans="1:7" ht="13.5" thickBot="1">
      <c r="B1416" s="175"/>
      <c r="C1416" s="104"/>
      <c r="D1416" s="104"/>
      <c r="E1416" s="118" t="s">
        <v>273</v>
      </c>
      <c r="F1416" s="110"/>
      <c r="G1416" s="170">
        <f>G1414+G1415</f>
        <v>73.642663809989998</v>
      </c>
    </row>
    <row r="1417" spans="1:7" ht="14.25" thickTop="1" thickBot="1">
      <c r="B1417" s="185"/>
      <c r="C1417" s="186"/>
      <c r="D1417" s="186"/>
      <c r="E1417" s="187" t="s">
        <v>6</v>
      </c>
      <c r="F1417" s="188"/>
      <c r="G1417" s="189">
        <f>+G1416</f>
        <v>73.642663809989998</v>
      </c>
    </row>
    <row r="1418" spans="1:7" ht="13.5" thickTop="1">
      <c r="B1418" s="104"/>
      <c r="C1418" s="104"/>
      <c r="D1418" s="104"/>
      <c r="E1418" s="114"/>
      <c r="F1418" s="104"/>
      <c r="G1418" s="104"/>
    </row>
    <row r="1419" spans="1:7">
      <c r="B1419" s="104"/>
      <c r="C1419" s="104"/>
      <c r="D1419" s="104"/>
      <c r="E1419" s="114"/>
      <c r="F1419" s="104"/>
      <c r="G1419" s="104"/>
    </row>
    <row r="1420" spans="1:7">
      <c r="B1420" s="104"/>
      <c r="C1420" s="167" t="s">
        <v>683</v>
      </c>
      <c r="D1420" s="104"/>
      <c r="E1420" s="114"/>
      <c r="F1420" s="104"/>
      <c r="G1420" s="104"/>
    </row>
    <row r="1421" spans="1:7">
      <c r="B1421" s="104"/>
      <c r="C1421" s="104"/>
      <c r="D1421" s="104"/>
      <c r="E1421" s="114"/>
      <c r="F1421" s="193" t="s">
        <v>10</v>
      </c>
      <c r="G1421" s="271" t="s">
        <v>263</v>
      </c>
    </row>
    <row r="1422" spans="1:7">
      <c r="A1422" s="177"/>
      <c r="B1422" s="205"/>
      <c r="C1422" s="206" t="s">
        <v>682</v>
      </c>
      <c r="D1422" s="207"/>
      <c r="E1422" s="208"/>
      <c r="F1422" s="208"/>
      <c r="G1422" s="209"/>
    </row>
    <row r="1423" spans="1:7">
      <c r="A1423" s="177"/>
      <c r="B1423" s="211" t="s">
        <v>148</v>
      </c>
      <c r="C1423" s="481" t="s">
        <v>149</v>
      </c>
      <c r="D1423" s="481"/>
      <c r="E1423" s="481"/>
      <c r="F1423" s="481"/>
      <c r="G1423" s="481"/>
    </row>
    <row r="1424" spans="1:7">
      <c r="A1424" s="177">
        <v>22</v>
      </c>
      <c r="B1424" s="211"/>
      <c r="C1424" s="481" t="s">
        <v>150</v>
      </c>
      <c r="D1424" s="481"/>
      <c r="E1424" s="481"/>
      <c r="F1424" s="481"/>
      <c r="G1424" s="481"/>
    </row>
    <row r="1425" spans="2:7" ht="13.5" thickBot="1">
      <c r="B1425" s="117"/>
    </row>
    <row r="1426" spans="2:7" ht="13.5" thickTop="1">
      <c r="B1426" s="464" t="s">
        <v>265</v>
      </c>
      <c r="C1426" s="465"/>
      <c r="D1426" s="464" t="s">
        <v>10</v>
      </c>
      <c r="E1426" s="464" t="s">
        <v>266</v>
      </c>
      <c r="F1426" s="464" t="s">
        <v>11</v>
      </c>
      <c r="G1426" s="464" t="s">
        <v>14</v>
      </c>
    </row>
    <row r="1427" spans="2:7" ht="13.5" thickBot="1">
      <c r="B1427" s="466"/>
      <c r="C1427" s="466"/>
      <c r="D1427" s="466"/>
      <c r="E1427" s="466"/>
      <c r="F1427" s="466"/>
      <c r="G1427" s="467"/>
    </row>
    <row r="1428" spans="2:7" ht="13.5" thickTop="1">
      <c r="B1428" s="169" t="s">
        <v>289</v>
      </c>
      <c r="C1428" s="104"/>
      <c r="D1428" s="267"/>
      <c r="E1428" s="114"/>
      <c r="F1428" s="114"/>
      <c r="G1428" s="170"/>
    </row>
    <row r="1429" spans="2:7" ht="13.5" thickBot="1">
      <c r="B1429" s="175" t="s">
        <v>362</v>
      </c>
      <c r="C1429" s="104"/>
      <c r="D1429" s="267" t="s">
        <v>263</v>
      </c>
      <c r="E1429" s="114">
        <v>10</v>
      </c>
      <c r="F1429" s="173">
        <v>0.22</v>
      </c>
      <c r="G1429" s="183">
        <f>E1429*F1429</f>
        <v>2.2000000000000002</v>
      </c>
    </row>
    <row r="1430" spans="2:7">
      <c r="B1430" s="176"/>
      <c r="C1430" s="177"/>
      <c r="D1430" s="177"/>
      <c r="E1430" s="177"/>
      <c r="F1430" s="118" t="s">
        <v>273</v>
      </c>
      <c r="G1430" s="170">
        <f>SUM(G1429:G1429)</f>
        <v>2.2000000000000002</v>
      </c>
    </row>
    <row r="1431" spans="2:7">
      <c r="B1431" s="176"/>
      <c r="C1431" s="177"/>
      <c r="D1431" s="177"/>
      <c r="E1431" s="177"/>
      <c r="F1431" s="118"/>
      <c r="G1431" s="170"/>
    </row>
    <row r="1432" spans="2:7">
      <c r="B1432" s="169" t="s">
        <v>267</v>
      </c>
      <c r="C1432" s="104"/>
      <c r="D1432" s="267"/>
      <c r="E1432" s="114"/>
      <c r="F1432" s="118"/>
      <c r="G1432" s="170"/>
    </row>
    <row r="1433" spans="2:7">
      <c r="B1433" s="175" t="s">
        <v>412</v>
      </c>
      <c r="C1433" s="104"/>
      <c r="D1433" s="267" t="s">
        <v>269</v>
      </c>
      <c r="E1433" s="114">
        <v>544.47</v>
      </c>
      <c r="F1433" s="173">
        <f>1/D1434</f>
        <v>1.6129032258064516E-2</v>
      </c>
      <c r="G1433" s="174">
        <f>ROUND(F1433*E1433,2)</f>
        <v>8.7799999999999994</v>
      </c>
    </row>
    <row r="1434" spans="2:7">
      <c r="B1434" s="175"/>
      <c r="C1434" s="181" t="s">
        <v>270</v>
      </c>
      <c r="D1434" s="182">
        <v>62</v>
      </c>
      <c r="E1434" s="114"/>
      <c r="F1434" s="173"/>
      <c r="G1434" s="174"/>
    </row>
    <row r="1435" spans="2:7">
      <c r="B1435" s="175" t="s">
        <v>317</v>
      </c>
      <c r="C1435" s="104"/>
      <c r="D1435" s="267" t="s">
        <v>269</v>
      </c>
      <c r="E1435" s="114">
        <v>404.51</v>
      </c>
      <c r="F1435" s="173">
        <f>1/D1436</f>
        <v>8.0000000000000002E-3</v>
      </c>
      <c r="G1435" s="174">
        <f>ROUND(F1435*E1435,2)</f>
        <v>3.24</v>
      </c>
    </row>
    <row r="1436" spans="2:7">
      <c r="B1436" s="175"/>
      <c r="C1436" s="181" t="s">
        <v>270</v>
      </c>
      <c r="D1436" s="182">
        <v>125</v>
      </c>
      <c r="E1436" s="114"/>
      <c r="F1436" s="173"/>
      <c r="G1436" s="174"/>
    </row>
    <row r="1437" spans="2:7">
      <c r="B1437" s="175" t="s">
        <v>318</v>
      </c>
      <c r="C1437" s="104"/>
      <c r="D1437" s="267" t="s">
        <v>269</v>
      </c>
      <c r="E1437" s="114">
        <v>384.53</v>
      </c>
      <c r="F1437" s="173">
        <f>1/D1438</f>
        <v>8.0000000000000002E-3</v>
      </c>
      <c r="G1437" s="174">
        <f>ROUND(F1437*E1437,2)</f>
        <v>3.08</v>
      </c>
    </row>
    <row r="1438" spans="2:7">
      <c r="B1438" s="175"/>
      <c r="C1438" s="181" t="s">
        <v>270</v>
      </c>
      <c r="D1438" s="182">
        <v>125</v>
      </c>
      <c r="E1438" s="114"/>
      <c r="F1438" s="173"/>
      <c r="G1438" s="174"/>
    </row>
    <row r="1439" spans="2:7">
      <c r="B1439" s="175" t="s">
        <v>350</v>
      </c>
      <c r="C1439" s="104"/>
      <c r="D1439" s="267" t="s">
        <v>269</v>
      </c>
      <c r="E1439" s="114">
        <v>663.68</v>
      </c>
      <c r="F1439" s="173">
        <f>1/D1440</f>
        <v>5.5555555555555552E-2</v>
      </c>
      <c r="G1439" s="174">
        <f>ROUND(F1439*E1439,2)</f>
        <v>36.869999999999997</v>
      </c>
    </row>
    <row r="1440" spans="2:7" ht="13.5" thickBot="1">
      <c r="B1440" s="175"/>
      <c r="C1440" s="181" t="s">
        <v>270</v>
      </c>
      <c r="D1440" s="182">
        <v>18</v>
      </c>
      <c r="E1440" s="114"/>
      <c r="F1440" s="173"/>
      <c r="G1440" s="174"/>
    </row>
    <row r="1441" spans="2:7">
      <c r="B1441" s="175"/>
      <c r="C1441" s="104"/>
      <c r="D1441" s="267"/>
      <c r="E1441" s="114"/>
      <c r="F1441" s="118" t="s">
        <v>273</v>
      </c>
      <c r="G1441" s="178">
        <f>SUM(G1433:G1440)</f>
        <v>51.97</v>
      </c>
    </row>
    <row r="1442" spans="2:7">
      <c r="B1442" s="176"/>
      <c r="C1442" s="177"/>
      <c r="D1442" s="177"/>
      <c r="E1442" s="177"/>
      <c r="F1442" s="118"/>
      <c r="G1442" s="170"/>
    </row>
    <row r="1443" spans="2:7" ht="13.5" thickBot="1">
      <c r="B1443" s="175"/>
      <c r="C1443" s="104"/>
      <c r="D1443" s="267"/>
      <c r="E1443" s="114"/>
      <c r="F1443" s="118"/>
      <c r="G1443" s="170"/>
    </row>
    <row r="1444" spans="2:7" ht="14.25" thickTop="1" thickBot="1">
      <c r="B1444" s="185"/>
      <c r="C1444" s="186"/>
      <c r="D1444" s="186"/>
      <c r="E1444" s="187" t="s">
        <v>274</v>
      </c>
      <c r="F1444" s="188"/>
      <c r="G1444" s="189">
        <f>G1441+G1430</f>
        <v>54.17</v>
      </c>
    </row>
    <row r="1445" spans="2:7" ht="13.5" thickTop="1">
      <c r="B1445" s="175"/>
      <c r="C1445" s="104"/>
      <c r="D1445" s="104"/>
      <c r="E1445" s="112" t="s">
        <v>275</v>
      </c>
      <c r="F1445" s="113">
        <v>10</v>
      </c>
      <c r="G1445" s="190">
        <f>(+G1444*F1445)/100</f>
        <v>5.4170000000000007</v>
      </c>
    </row>
    <row r="1446" spans="2:7" ht="13.5" thickBot="1">
      <c r="B1446" s="175"/>
      <c r="C1446" s="104"/>
      <c r="D1446" s="104"/>
      <c r="E1446" s="191"/>
      <c r="F1446" s="113"/>
      <c r="G1446" s="183"/>
    </row>
    <row r="1447" spans="2:7">
      <c r="B1447" s="175"/>
      <c r="C1447" s="104"/>
      <c r="D1447" s="104"/>
      <c r="E1447" s="191" t="s">
        <v>276</v>
      </c>
      <c r="F1447" s="113"/>
      <c r="G1447" s="174">
        <f>G1444+G1445+G1446</f>
        <v>59.587000000000003</v>
      </c>
    </row>
    <row r="1448" spans="2:7" ht="13.5" thickBot="1">
      <c r="B1448" s="175"/>
      <c r="C1448" s="104"/>
      <c r="D1448" s="104"/>
      <c r="E1448" s="191" t="s">
        <v>277</v>
      </c>
      <c r="F1448" s="113">
        <v>0.7</v>
      </c>
      <c r="G1448" s="183">
        <f>(+F1448*G1447)/100</f>
        <v>0.41710900000000001</v>
      </c>
    </row>
    <row r="1449" spans="2:7">
      <c r="B1449" s="175"/>
      <c r="C1449" s="104"/>
      <c r="D1449" s="104"/>
      <c r="E1449" s="191" t="s">
        <v>276</v>
      </c>
      <c r="F1449" s="113"/>
      <c r="G1449" s="174">
        <f>+G1447+G1448</f>
        <v>60.004109000000007</v>
      </c>
    </row>
    <row r="1450" spans="2:7" ht="13.5" thickBot="1">
      <c r="B1450" s="175"/>
      <c r="C1450" s="104"/>
      <c r="D1450" s="104"/>
      <c r="E1450" s="191" t="s">
        <v>278</v>
      </c>
      <c r="F1450" s="113">
        <v>3.8</v>
      </c>
      <c r="G1450" s="183">
        <f>(+F1450*G1449)/100</f>
        <v>2.2801561420000001</v>
      </c>
    </row>
    <row r="1451" spans="2:7">
      <c r="B1451" s="175"/>
      <c r="C1451" s="104"/>
      <c r="D1451" s="104"/>
      <c r="E1451" s="191" t="s">
        <v>276</v>
      </c>
      <c r="F1451" s="113"/>
      <c r="G1451" s="174">
        <f>+G1449+G1450</f>
        <v>62.28426514200001</v>
      </c>
    </row>
    <row r="1452" spans="2:7" ht="13.5" thickBot="1">
      <c r="B1452" s="175"/>
      <c r="C1452" s="104"/>
      <c r="D1452" s="104"/>
      <c r="E1452" s="191" t="s">
        <v>279</v>
      </c>
      <c r="F1452" s="113">
        <v>0.5</v>
      </c>
      <c r="G1452" s="183">
        <f>G1451*F1452/100</f>
        <v>0.31142132571000003</v>
      </c>
    </row>
    <row r="1453" spans="2:7" ht="13.5" thickBot="1">
      <c r="B1453" s="175"/>
      <c r="C1453" s="104"/>
      <c r="D1453" s="104"/>
      <c r="E1453" s="118" t="s">
        <v>273</v>
      </c>
      <c r="F1453" s="110"/>
      <c r="G1453" s="170">
        <f>G1451+G1452</f>
        <v>62.59568646771001</v>
      </c>
    </row>
    <row r="1454" spans="2:7" ht="14.25" thickTop="1" thickBot="1">
      <c r="B1454" s="185"/>
      <c r="C1454" s="186"/>
      <c r="D1454" s="186"/>
      <c r="E1454" s="187" t="s">
        <v>6</v>
      </c>
      <c r="F1454" s="188"/>
      <c r="G1454" s="189">
        <f>+G1453</f>
        <v>62.59568646771001</v>
      </c>
    </row>
    <row r="1455" spans="2:7" ht="13.5" thickTop="1"/>
    <row r="1457" spans="1:7">
      <c r="B1457" s="104"/>
      <c r="C1457" s="212" t="s">
        <v>684</v>
      </c>
      <c r="D1457" s="104"/>
      <c r="E1457" s="199"/>
      <c r="F1457" s="200"/>
      <c r="G1457" s="119"/>
    </row>
    <row r="1458" spans="1:7">
      <c r="B1458" s="104"/>
      <c r="C1458" s="104"/>
      <c r="D1458" s="104"/>
      <c r="E1458" s="199"/>
      <c r="F1458" s="193" t="s">
        <v>10</v>
      </c>
      <c r="G1458" s="271" t="s">
        <v>263</v>
      </c>
    </row>
    <row r="1459" spans="1:7">
      <c r="A1459" s="177"/>
      <c r="B1459" s="212"/>
      <c r="C1459" s="207" t="s">
        <v>144</v>
      </c>
      <c r="D1459" s="207"/>
      <c r="E1459" s="208"/>
      <c r="F1459" s="208"/>
      <c r="G1459" s="209"/>
    </row>
    <row r="1460" spans="1:7">
      <c r="A1460" s="177"/>
      <c r="B1460" s="211" t="s">
        <v>151</v>
      </c>
      <c r="C1460" s="481" t="s">
        <v>152</v>
      </c>
      <c r="D1460" s="481"/>
      <c r="E1460" s="481"/>
      <c r="F1460" s="481"/>
      <c r="G1460" s="481"/>
    </row>
    <row r="1461" spans="1:7">
      <c r="A1461" s="177"/>
      <c r="B1461" s="211"/>
      <c r="C1461" s="481" t="s">
        <v>153</v>
      </c>
      <c r="D1461" s="481"/>
      <c r="E1461" s="481"/>
      <c r="F1461" s="481"/>
      <c r="G1461" s="481"/>
    </row>
    <row r="1462" spans="1:7">
      <c r="A1462" s="177"/>
      <c r="B1462" s="211"/>
      <c r="C1462" s="483" t="s">
        <v>154</v>
      </c>
      <c r="D1462" s="483"/>
      <c r="E1462" s="483"/>
      <c r="F1462" s="483"/>
      <c r="G1462" s="483"/>
    </row>
    <row r="1463" spans="1:7">
      <c r="A1463" s="177">
        <v>23</v>
      </c>
      <c r="B1463" s="211"/>
      <c r="C1463" s="481" t="s">
        <v>155</v>
      </c>
      <c r="D1463" s="481"/>
      <c r="E1463" s="481"/>
      <c r="F1463" s="481"/>
      <c r="G1463" s="481"/>
    </row>
    <row r="1464" spans="1:7" ht="13.5" thickBot="1">
      <c r="B1464" s="117"/>
    </row>
    <row r="1465" spans="1:7" ht="13.5" thickTop="1">
      <c r="B1465" s="464" t="s">
        <v>265</v>
      </c>
      <c r="C1465" s="465"/>
      <c r="D1465" s="464" t="s">
        <v>10</v>
      </c>
      <c r="E1465" s="464" t="s">
        <v>266</v>
      </c>
      <c r="F1465" s="464" t="s">
        <v>11</v>
      </c>
      <c r="G1465" s="464" t="s">
        <v>14</v>
      </c>
    </row>
    <row r="1466" spans="1:7" ht="13.5" thickBot="1">
      <c r="B1466" s="466"/>
      <c r="C1466" s="466"/>
      <c r="D1466" s="466"/>
      <c r="E1466" s="466"/>
      <c r="F1466" s="466"/>
      <c r="G1466" s="467"/>
    </row>
    <row r="1467" spans="1:7" ht="13.5" thickTop="1">
      <c r="B1467" s="169" t="s">
        <v>289</v>
      </c>
      <c r="C1467" s="104"/>
      <c r="D1467" s="267"/>
      <c r="E1467" s="114"/>
      <c r="F1467" s="114"/>
      <c r="G1467" s="170"/>
    </row>
    <row r="1468" spans="1:7">
      <c r="B1468" s="175" t="s">
        <v>325</v>
      </c>
      <c r="C1468" s="104"/>
      <c r="D1468" s="267" t="s">
        <v>263</v>
      </c>
      <c r="E1468" s="173">
        <v>3</v>
      </c>
      <c r="F1468" s="173">
        <v>1.3</v>
      </c>
      <c r="G1468" s="174">
        <f>+F1468*E1468</f>
        <v>3.9000000000000004</v>
      </c>
    </row>
    <row r="1469" spans="1:7" ht="13.5" thickBot="1">
      <c r="B1469" s="175" t="s">
        <v>326</v>
      </c>
      <c r="C1469" s="104"/>
      <c r="D1469" s="267" t="s">
        <v>263</v>
      </c>
      <c r="E1469" s="173">
        <v>7.69</v>
      </c>
      <c r="F1469" s="173">
        <v>1</v>
      </c>
      <c r="G1469" s="174">
        <f>+F1469*E1469</f>
        <v>7.69</v>
      </c>
    </row>
    <row r="1470" spans="1:7">
      <c r="B1470" s="176"/>
      <c r="C1470" s="177"/>
      <c r="D1470" s="177"/>
      <c r="E1470" s="177"/>
      <c r="F1470" s="118" t="s">
        <v>273</v>
      </c>
      <c r="G1470" s="178">
        <f>SUM(G1466:G1469)</f>
        <v>11.59</v>
      </c>
    </row>
    <row r="1471" spans="1:7">
      <c r="B1471" s="169" t="s">
        <v>267</v>
      </c>
      <c r="C1471" s="104"/>
      <c r="D1471" s="267"/>
      <c r="E1471" s="114"/>
      <c r="F1471" s="118"/>
      <c r="G1471" s="170"/>
    </row>
    <row r="1472" spans="1:7">
      <c r="B1472" s="175" t="s">
        <v>268</v>
      </c>
      <c r="C1472" s="104"/>
      <c r="D1472" s="267" t="s">
        <v>269</v>
      </c>
      <c r="E1472" s="114">
        <v>1459.55</v>
      </c>
      <c r="F1472" s="173">
        <f>1/D1473</f>
        <v>8.0000000000000002E-3</v>
      </c>
      <c r="G1472" s="174">
        <f>ROUND(F1472*E1472,2)</f>
        <v>11.68</v>
      </c>
    </row>
    <row r="1473" spans="2:7">
      <c r="B1473" s="175"/>
      <c r="C1473" s="181" t="s">
        <v>270</v>
      </c>
      <c r="D1473" s="182">
        <v>125</v>
      </c>
      <c r="E1473" s="114"/>
      <c r="F1473" s="173"/>
      <c r="G1473" s="174"/>
    </row>
    <row r="1474" spans="2:7">
      <c r="B1474" s="175" t="s">
        <v>272</v>
      </c>
      <c r="C1474" s="104"/>
      <c r="D1474" s="267" t="s">
        <v>269</v>
      </c>
      <c r="E1474" s="114">
        <v>799.65</v>
      </c>
      <c r="F1474" s="173">
        <f>1/D1475</f>
        <v>8.0000000000000002E-3</v>
      </c>
      <c r="G1474" s="174">
        <f>ROUND(F1474*E1474,2)</f>
        <v>6.4</v>
      </c>
    </row>
    <row r="1475" spans="2:7">
      <c r="B1475" s="175"/>
      <c r="C1475" s="181" t="s">
        <v>270</v>
      </c>
      <c r="D1475" s="182">
        <v>125</v>
      </c>
      <c r="E1475" s="114"/>
      <c r="F1475" s="173"/>
      <c r="G1475" s="174"/>
    </row>
    <row r="1476" spans="2:7">
      <c r="B1476" s="175" t="s">
        <v>409</v>
      </c>
      <c r="C1476" s="104"/>
      <c r="D1476" s="267" t="s">
        <v>269</v>
      </c>
      <c r="E1476" s="114">
        <v>2423.89</v>
      </c>
      <c r="F1476" s="173">
        <f>1/D1477</f>
        <v>2.2727272727272728E-2</v>
      </c>
      <c r="G1476" s="174">
        <f>ROUND(F1476*E1476,2)</f>
        <v>55.09</v>
      </c>
    </row>
    <row r="1477" spans="2:7">
      <c r="B1477" s="175"/>
      <c r="C1477" s="181" t="s">
        <v>270</v>
      </c>
      <c r="D1477" s="182">
        <v>44</v>
      </c>
      <c r="E1477" s="114"/>
      <c r="F1477" s="173"/>
      <c r="G1477" s="174"/>
    </row>
    <row r="1478" spans="2:7">
      <c r="B1478" s="175" t="s">
        <v>283</v>
      </c>
      <c r="C1478" s="104"/>
      <c r="D1478" s="267" t="s">
        <v>269</v>
      </c>
      <c r="E1478" s="114">
        <v>882.82</v>
      </c>
      <c r="F1478" s="173">
        <f>1/D1479</f>
        <v>4.5045045045045045E-3</v>
      </c>
      <c r="G1478" s="174">
        <f>ROUND(F1478*E1478,2)</f>
        <v>3.98</v>
      </c>
    </row>
    <row r="1479" spans="2:7" ht="13.5" thickBot="1">
      <c r="B1479" s="175"/>
      <c r="C1479" s="181" t="s">
        <v>270</v>
      </c>
      <c r="D1479" s="182">
        <v>222</v>
      </c>
      <c r="E1479" s="114"/>
      <c r="F1479" s="173"/>
      <c r="G1479" s="174"/>
    </row>
    <row r="1480" spans="2:7">
      <c r="B1480" s="175"/>
      <c r="C1480" s="104"/>
      <c r="D1480" s="267"/>
      <c r="E1480" s="114"/>
      <c r="F1480" s="118" t="s">
        <v>273</v>
      </c>
      <c r="G1480" s="178">
        <f>SUM(G1472:G1479)</f>
        <v>77.150000000000006</v>
      </c>
    </row>
    <row r="1481" spans="2:7" ht="13.5" thickBot="1">
      <c r="B1481" s="175"/>
      <c r="C1481" s="104"/>
      <c r="D1481" s="104"/>
      <c r="E1481" s="114"/>
      <c r="F1481" s="104"/>
      <c r="G1481" s="195"/>
    </row>
    <row r="1482" spans="2:7" ht="14.25" thickTop="1" thickBot="1">
      <c r="B1482" s="185"/>
      <c r="C1482" s="186"/>
      <c r="D1482" s="186"/>
      <c r="E1482" s="187" t="s">
        <v>274</v>
      </c>
      <c r="F1482" s="188"/>
      <c r="G1482" s="189">
        <f>G1480+G1470</f>
        <v>88.740000000000009</v>
      </c>
    </row>
    <row r="1483" spans="2:7" ht="13.5" thickTop="1">
      <c r="B1483" s="175"/>
      <c r="C1483" s="104"/>
      <c r="D1483" s="104"/>
      <c r="E1483" s="112" t="s">
        <v>275</v>
      </c>
      <c r="F1483" s="113">
        <v>10</v>
      </c>
      <c r="G1483" s="190">
        <f>(+G1482*F1483)/100</f>
        <v>8.8740000000000006</v>
      </c>
    </row>
    <row r="1484" spans="2:7" ht="13.5" thickBot="1">
      <c r="B1484" s="175"/>
      <c r="C1484" s="104"/>
      <c r="D1484" s="104"/>
      <c r="E1484" s="191"/>
      <c r="F1484" s="113"/>
      <c r="G1484" s="183"/>
    </row>
    <row r="1485" spans="2:7">
      <c r="B1485" s="175"/>
      <c r="C1485" s="104"/>
      <c r="D1485" s="104"/>
      <c r="E1485" s="191" t="s">
        <v>276</v>
      </c>
      <c r="F1485" s="113"/>
      <c r="G1485" s="174">
        <f>G1482+G1483+G1484</f>
        <v>97.614000000000004</v>
      </c>
    </row>
    <row r="1486" spans="2:7" ht="13.5" thickBot="1">
      <c r="B1486" s="175"/>
      <c r="C1486" s="104"/>
      <c r="D1486" s="104"/>
      <c r="E1486" s="191" t="s">
        <v>277</v>
      </c>
      <c r="F1486" s="113">
        <v>0.7</v>
      </c>
      <c r="G1486" s="183">
        <f>(+F1486*G1485)/100</f>
        <v>0.68329799999999996</v>
      </c>
    </row>
    <row r="1487" spans="2:7">
      <c r="B1487" s="175"/>
      <c r="C1487" s="104"/>
      <c r="D1487" s="104"/>
      <c r="E1487" s="191" t="s">
        <v>276</v>
      </c>
      <c r="F1487" s="113"/>
      <c r="G1487" s="174">
        <f>+G1485+G1486</f>
        <v>98.297297999999998</v>
      </c>
    </row>
    <row r="1488" spans="2:7" ht="13.5" thickBot="1">
      <c r="B1488" s="175"/>
      <c r="C1488" s="104"/>
      <c r="D1488" s="104"/>
      <c r="E1488" s="191" t="s">
        <v>278</v>
      </c>
      <c r="F1488" s="113">
        <v>3.8</v>
      </c>
      <c r="G1488" s="183">
        <f>(+F1488*G1487)/100</f>
        <v>3.7352973239999998</v>
      </c>
    </row>
    <row r="1489" spans="1:7">
      <c r="B1489" s="175"/>
      <c r="C1489" s="104"/>
      <c r="D1489" s="104"/>
      <c r="E1489" s="191" t="s">
        <v>276</v>
      </c>
      <c r="F1489" s="113"/>
      <c r="G1489" s="174">
        <f>+G1487+G1488</f>
        <v>102.032595324</v>
      </c>
    </row>
    <row r="1490" spans="1:7" ht="13.5" thickBot="1">
      <c r="B1490" s="175"/>
      <c r="C1490" s="104"/>
      <c r="D1490" s="104"/>
      <c r="E1490" s="191" t="s">
        <v>279</v>
      </c>
      <c r="F1490" s="113">
        <v>0.5</v>
      </c>
      <c r="G1490" s="183">
        <f>G1489*F1490/100</f>
        <v>0.51016297661999999</v>
      </c>
    </row>
    <row r="1491" spans="1:7" ht="13.5" thickBot="1">
      <c r="B1491" s="175"/>
      <c r="C1491" s="104"/>
      <c r="D1491" s="104"/>
      <c r="E1491" s="118" t="s">
        <v>273</v>
      </c>
      <c r="F1491" s="110"/>
      <c r="G1491" s="170">
        <f>G1489+G1490</f>
        <v>102.54275830061999</v>
      </c>
    </row>
    <row r="1492" spans="1:7" ht="14.25" thickTop="1" thickBot="1">
      <c r="B1492" s="185"/>
      <c r="C1492" s="186"/>
      <c r="D1492" s="186"/>
      <c r="E1492" s="187" t="s">
        <v>6</v>
      </c>
      <c r="F1492" s="188"/>
      <c r="G1492" s="189">
        <f>+G1491</f>
        <v>102.54275830061999</v>
      </c>
    </row>
    <row r="1493" spans="1:7" ht="13.5" thickTop="1">
      <c r="B1493" s="104"/>
      <c r="C1493" s="104"/>
      <c r="D1493" s="104"/>
      <c r="E1493" s="199"/>
      <c r="F1493" s="200"/>
      <c r="G1493" s="119"/>
    </row>
    <row r="1494" spans="1:7">
      <c r="B1494" s="104"/>
      <c r="C1494" s="104"/>
      <c r="D1494" s="104"/>
      <c r="E1494" s="199"/>
      <c r="F1494" s="200"/>
      <c r="G1494" s="119"/>
    </row>
    <row r="1495" spans="1:7">
      <c r="B1495" s="104"/>
      <c r="C1495" s="212" t="s">
        <v>684</v>
      </c>
      <c r="D1495" s="104"/>
      <c r="E1495" s="199"/>
      <c r="F1495" s="200"/>
      <c r="G1495" s="119"/>
    </row>
    <row r="1496" spans="1:7">
      <c r="B1496" s="104"/>
      <c r="C1496" s="104"/>
      <c r="D1496" s="104"/>
      <c r="E1496" s="199"/>
      <c r="F1496" s="193" t="s">
        <v>10</v>
      </c>
      <c r="G1496" s="271" t="s">
        <v>263</v>
      </c>
    </row>
    <row r="1497" spans="1:7">
      <c r="A1497" s="177"/>
      <c r="B1497" s="212"/>
      <c r="C1497" s="207" t="s">
        <v>144</v>
      </c>
      <c r="D1497" s="207"/>
      <c r="E1497" s="208"/>
      <c r="F1497" s="208"/>
      <c r="G1497" s="209"/>
    </row>
    <row r="1498" spans="1:7">
      <c r="A1498" s="177"/>
      <c r="B1498" s="211" t="s">
        <v>156</v>
      </c>
      <c r="C1498" s="481" t="s">
        <v>157</v>
      </c>
      <c r="D1498" s="481"/>
      <c r="E1498" s="481"/>
      <c r="F1498" s="481"/>
      <c r="G1498" s="481"/>
    </row>
    <row r="1499" spans="1:7" ht="12.75" customHeight="1">
      <c r="A1499" s="177">
        <v>24</v>
      </c>
      <c r="B1499" s="211"/>
      <c r="C1499" s="483" t="s">
        <v>158</v>
      </c>
      <c r="D1499" s="483"/>
      <c r="E1499" s="483"/>
      <c r="F1499" s="483"/>
      <c r="G1499" s="483"/>
    </row>
    <row r="1500" spans="1:7" ht="13.5" thickBot="1">
      <c r="B1500" s="117"/>
      <c r="C1500" s="487"/>
      <c r="D1500" s="487"/>
      <c r="E1500" s="487"/>
      <c r="F1500" s="487"/>
      <c r="G1500" s="487"/>
    </row>
    <row r="1501" spans="1:7" ht="13.5" thickTop="1">
      <c r="B1501" s="464" t="s">
        <v>265</v>
      </c>
      <c r="C1501" s="465"/>
      <c r="D1501" s="464" t="s">
        <v>10</v>
      </c>
      <c r="E1501" s="464" t="s">
        <v>266</v>
      </c>
      <c r="F1501" s="464" t="s">
        <v>11</v>
      </c>
      <c r="G1501" s="464" t="s">
        <v>14</v>
      </c>
    </row>
    <row r="1502" spans="1:7" ht="13.5" thickBot="1">
      <c r="B1502" s="466"/>
      <c r="C1502" s="466"/>
      <c r="D1502" s="466"/>
      <c r="E1502" s="466"/>
      <c r="F1502" s="466"/>
      <c r="G1502" s="467"/>
    </row>
    <row r="1503" spans="1:7" ht="13.5" thickTop="1">
      <c r="B1503" s="169" t="s">
        <v>289</v>
      </c>
      <c r="C1503" s="104"/>
      <c r="D1503" s="267"/>
      <c r="E1503" s="114"/>
      <c r="F1503" s="114"/>
      <c r="G1503" s="170"/>
    </row>
    <row r="1504" spans="1:7">
      <c r="B1504" s="171" t="s">
        <v>410</v>
      </c>
      <c r="C1504" s="104"/>
      <c r="D1504" s="267" t="s">
        <v>395</v>
      </c>
      <c r="E1504" s="114">
        <v>6.5</v>
      </c>
      <c r="F1504" s="173">
        <v>7.5</v>
      </c>
      <c r="G1504" s="174">
        <f>E1504*F1504</f>
        <v>48.75</v>
      </c>
    </row>
    <row r="1505" spans="2:7" ht="13.5" thickBot="1">
      <c r="B1505" s="171" t="s">
        <v>411</v>
      </c>
      <c r="C1505" s="104"/>
      <c r="D1505" s="172" t="s">
        <v>395</v>
      </c>
      <c r="E1505" s="114">
        <v>1.1599999999999999</v>
      </c>
      <c r="F1505" s="173">
        <v>7.5</v>
      </c>
      <c r="G1505" s="183">
        <f>E1505*F1505</f>
        <v>8.6999999999999993</v>
      </c>
    </row>
    <row r="1506" spans="2:7">
      <c r="B1506" s="176"/>
      <c r="C1506" s="177"/>
      <c r="D1506" s="177"/>
      <c r="E1506" s="177"/>
      <c r="F1506" s="118" t="s">
        <v>273</v>
      </c>
      <c r="G1506" s="170">
        <f>SUM(G1504:G1505)</f>
        <v>57.45</v>
      </c>
    </row>
    <row r="1507" spans="2:7">
      <c r="B1507" s="176"/>
      <c r="C1507" s="177"/>
      <c r="D1507" s="177"/>
      <c r="E1507" s="177"/>
      <c r="F1507" s="118"/>
      <c r="G1507" s="170"/>
    </row>
    <row r="1508" spans="2:7">
      <c r="B1508" s="179" t="s">
        <v>301</v>
      </c>
      <c r="C1508" s="104"/>
      <c r="D1508" s="267"/>
      <c r="E1508" s="114"/>
      <c r="F1508" s="180"/>
      <c r="G1508" s="174"/>
    </row>
    <row r="1509" spans="2:7">
      <c r="B1509" s="175" t="s">
        <v>354</v>
      </c>
      <c r="C1509" s="104"/>
      <c r="D1509" s="267" t="s">
        <v>303</v>
      </c>
      <c r="E1509" s="114">
        <v>700.9</v>
      </c>
      <c r="F1509" s="173">
        <f>1/D1510</f>
        <v>4.0000000000000001E-3</v>
      </c>
      <c r="G1509" s="174">
        <f>E1509*F1509</f>
        <v>2.8035999999999999</v>
      </c>
    </row>
    <row r="1510" spans="2:7">
      <c r="B1510" s="175"/>
      <c r="C1510" s="181" t="s">
        <v>270</v>
      </c>
      <c r="D1510" s="182">
        <v>250</v>
      </c>
      <c r="E1510" s="114"/>
      <c r="F1510" s="180"/>
      <c r="G1510" s="174"/>
    </row>
    <row r="1511" spans="2:7">
      <c r="B1511" s="175" t="s">
        <v>304</v>
      </c>
      <c r="C1511" s="104"/>
      <c r="D1511" s="267" t="s">
        <v>303</v>
      </c>
      <c r="E1511" s="114">
        <v>355.01</v>
      </c>
      <c r="F1511" s="173">
        <f>1/D1512</f>
        <v>2.3809523809523808E-2</v>
      </c>
      <c r="G1511" s="174">
        <f>E1511*F1511</f>
        <v>8.4526190476190468</v>
      </c>
    </row>
    <row r="1512" spans="2:7" ht="13.5" thickBot="1">
      <c r="B1512" s="175"/>
      <c r="C1512" s="181" t="s">
        <v>270</v>
      </c>
      <c r="D1512" s="182">
        <v>42</v>
      </c>
      <c r="E1512" s="114"/>
      <c r="F1512" s="180"/>
      <c r="G1512" s="183"/>
    </row>
    <row r="1513" spans="2:7">
      <c r="B1513" s="175"/>
      <c r="C1513" s="104"/>
      <c r="D1513" s="267"/>
      <c r="E1513" s="114"/>
      <c r="F1513" s="184" t="s">
        <v>339</v>
      </c>
      <c r="G1513" s="170">
        <f>SUM(G1509:G1512)</f>
        <v>11.256219047619046</v>
      </c>
    </row>
    <row r="1514" spans="2:7">
      <c r="B1514" s="175"/>
      <c r="C1514" s="104"/>
      <c r="D1514" s="267"/>
      <c r="E1514" s="114"/>
      <c r="F1514" s="180"/>
      <c r="G1514" s="174"/>
    </row>
    <row r="1515" spans="2:7">
      <c r="B1515" s="169" t="s">
        <v>305</v>
      </c>
      <c r="C1515" s="104"/>
      <c r="D1515" s="267"/>
      <c r="E1515" s="114"/>
      <c r="F1515" s="180"/>
      <c r="G1515" s="174"/>
    </row>
    <row r="1516" spans="2:7" ht="13.5" thickBot="1">
      <c r="B1516" s="175" t="s">
        <v>306</v>
      </c>
      <c r="C1516" s="104"/>
      <c r="D1516" s="267" t="s">
        <v>307</v>
      </c>
      <c r="E1516" s="114">
        <f>+G1513</f>
        <v>11.256219047619046</v>
      </c>
      <c r="F1516" s="180">
        <v>0.03</v>
      </c>
      <c r="G1516" s="183">
        <f>E1516*F1516</f>
        <v>0.33768657142857139</v>
      </c>
    </row>
    <row r="1517" spans="2:7">
      <c r="B1517" s="175"/>
      <c r="C1517" s="104"/>
      <c r="D1517" s="267"/>
      <c r="E1517" s="114"/>
      <c r="F1517" s="184" t="s">
        <v>339</v>
      </c>
      <c r="G1517" s="170">
        <f>SUM(G1514:G1516)</f>
        <v>0.33768657142857139</v>
      </c>
    </row>
    <row r="1518" spans="2:7">
      <c r="B1518" s="176"/>
      <c r="C1518" s="177"/>
      <c r="D1518" s="177"/>
      <c r="E1518" s="177"/>
      <c r="F1518" s="118"/>
      <c r="G1518" s="170"/>
    </row>
    <row r="1519" spans="2:7">
      <c r="B1519" s="169" t="s">
        <v>267</v>
      </c>
      <c r="C1519" s="104"/>
      <c r="D1519" s="267"/>
      <c r="E1519" s="114"/>
      <c r="F1519" s="118"/>
      <c r="G1519" s="170"/>
    </row>
    <row r="1520" spans="2:7">
      <c r="B1520" s="175" t="s">
        <v>412</v>
      </c>
      <c r="C1520" s="104"/>
      <c r="D1520" s="267" t="s">
        <v>269</v>
      </c>
      <c r="E1520" s="114">
        <v>683.61</v>
      </c>
      <c r="F1520" s="173">
        <f>1/D1521</f>
        <v>0.02</v>
      </c>
      <c r="G1520" s="174">
        <f>ROUND(F1520*E1520,2)</f>
        <v>13.67</v>
      </c>
    </row>
    <row r="1521" spans="2:7">
      <c r="B1521" s="175"/>
      <c r="C1521" s="181" t="s">
        <v>270</v>
      </c>
      <c r="D1521" s="182">
        <v>50</v>
      </c>
      <c r="E1521" s="114"/>
      <c r="F1521" s="173"/>
      <c r="G1521" s="174"/>
    </row>
    <row r="1522" spans="2:7">
      <c r="B1522" s="175" t="s">
        <v>413</v>
      </c>
      <c r="C1522" s="104"/>
      <c r="D1522" s="267" t="s">
        <v>269</v>
      </c>
      <c r="E1522" s="114">
        <v>395.99</v>
      </c>
      <c r="F1522" s="173">
        <f>1/D1523</f>
        <v>0.02</v>
      </c>
      <c r="G1522" s="174">
        <f>ROUND(F1522*E1522,2)</f>
        <v>7.92</v>
      </c>
    </row>
    <row r="1523" spans="2:7">
      <c r="B1523" s="175"/>
      <c r="C1523" s="181" t="s">
        <v>270</v>
      </c>
      <c r="D1523" s="182">
        <v>50</v>
      </c>
      <c r="E1523" s="114"/>
      <c r="F1523" s="173"/>
      <c r="G1523" s="174"/>
    </row>
    <row r="1524" spans="2:7">
      <c r="B1524" s="175" t="s">
        <v>318</v>
      </c>
      <c r="C1524" s="104"/>
      <c r="D1524" s="267" t="s">
        <v>269</v>
      </c>
      <c r="E1524" s="114">
        <v>384.63</v>
      </c>
      <c r="F1524" s="173">
        <f>1/D1525</f>
        <v>0.02</v>
      </c>
      <c r="G1524" s="174">
        <f>ROUND(F1524*E1524,2)</f>
        <v>7.69</v>
      </c>
    </row>
    <row r="1525" spans="2:7">
      <c r="B1525" s="175"/>
      <c r="C1525" s="181" t="s">
        <v>270</v>
      </c>
      <c r="D1525" s="182">
        <v>50</v>
      </c>
      <c r="E1525" s="114"/>
      <c r="F1525" s="173"/>
      <c r="G1525" s="174"/>
    </row>
    <row r="1526" spans="2:7">
      <c r="B1526" s="175" t="s">
        <v>350</v>
      </c>
      <c r="C1526" s="104"/>
      <c r="D1526" s="267" t="s">
        <v>269</v>
      </c>
      <c r="E1526" s="114">
        <v>663.68</v>
      </c>
      <c r="F1526" s="173">
        <f>1/D1527</f>
        <v>1.2500000000000001E-2</v>
      </c>
      <c r="G1526" s="174">
        <f>ROUND(F1526*E1526,2)</f>
        <v>8.3000000000000007</v>
      </c>
    </row>
    <row r="1527" spans="2:7">
      <c r="B1527" s="175"/>
      <c r="C1527" s="181" t="s">
        <v>270</v>
      </c>
      <c r="D1527" s="182">
        <v>80</v>
      </c>
      <c r="E1527" s="114"/>
      <c r="F1527" s="173"/>
      <c r="G1527" s="174"/>
    </row>
    <row r="1528" spans="2:7">
      <c r="B1528" s="175" t="s">
        <v>414</v>
      </c>
      <c r="C1528" s="104"/>
      <c r="D1528" s="267" t="s">
        <v>269</v>
      </c>
      <c r="E1528" s="114">
        <v>518.28</v>
      </c>
      <c r="F1528" s="173">
        <f>1/D1529</f>
        <v>0.02</v>
      </c>
      <c r="G1528" s="174">
        <f>ROUND(F1528*E1528,2)</f>
        <v>10.37</v>
      </c>
    </row>
    <row r="1529" spans="2:7">
      <c r="B1529" s="175"/>
      <c r="C1529" s="181" t="s">
        <v>270</v>
      </c>
      <c r="D1529" s="182">
        <v>50</v>
      </c>
      <c r="E1529" s="114"/>
      <c r="F1529" s="173"/>
      <c r="G1529" s="174"/>
    </row>
    <row r="1530" spans="2:7">
      <c r="B1530" s="175" t="s">
        <v>415</v>
      </c>
      <c r="C1530" s="104"/>
      <c r="D1530" s="267" t="s">
        <v>269</v>
      </c>
      <c r="E1530" s="114">
        <v>170.71</v>
      </c>
      <c r="F1530" s="173">
        <f>1/D1531</f>
        <v>0.02</v>
      </c>
      <c r="G1530" s="174">
        <f>ROUND(F1530*E1530,2)</f>
        <v>3.41</v>
      </c>
    </row>
    <row r="1531" spans="2:7" ht="13.5" thickBot="1">
      <c r="B1531" s="175"/>
      <c r="C1531" s="181" t="s">
        <v>270</v>
      </c>
      <c r="D1531" s="182">
        <v>50</v>
      </c>
      <c r="E1531" s="114"/>
      <c r="F1531" s="173"/>
      <c r="G1531" s="174"/>
    </row>
    <row r="1532" spans="2:7">
      <c r="B1532" s="175"/>
      <c r="C1532" s="104"/>
      <c r="D1532" s="267"/>
      <c r="E1532" s="114"/>
      <c r="F1532" s="118" t="s">
        <v>273</v>
      </c>
      <c r="G1532" s="178">
        <f>SUM(G1520:G1531)</f>
        <v>51.36</v>
      </c>
    </row>
    <row r="1533" spans="2:7">
      <c r="B1533" s="176"/>
      <c r="C1533" s="177"/>
      <c r="D1533" s="177"/>
      <c r="E1533" s="177"/>
      <c r="F1533" s="118"/>
      <c r="G1533" s="170"/>
    </row>
    <row r="1534" spans="2:7">
      <c r="B1534" s="169" t="s">
        <v>356</v>
      </c>
      <c r="C1534" s="177"/>
      <c r="D1534" s="177"/>
      <c r="E1534" s="177"/>
      <c r="F1534" s="118"/>
      <c r="G1534" s="170"/>
    </row>
    <row r="1535" spans="2:7">
      <c r="B1535" s="213" t="s">
        <v>416</v>
      </c>
      <c r="C1535" s="177"/>
      <c r="D1535" s="177" t="s">
        <v>263</v>
      </c>
      <c r="E1535" s="177"/>
      <c r="F1535" s="118"/>
      <c r="G1535" s="170"/>
    </row>
    <row r="1536" spans="2:7">
      <c r="B1536" s="176"/>
      <c r="C1536" s="177"/>
      <c r="D1536" s="177"/>
      <c r="E1536" s="177"/>
      <c r="F1536" s="118"/>
      <c r="G1536" s="170"/>
    </row>
    <row r="1537" spans="2:7">
      <c r="B1537" s="175" t="s">
        <v>272</v>
      </c>
      <c r="C1537" s="104"/>
      <c r="D1537" s="267" t="s">
        <v>269</v>
      </c>
      <c r="E1537" s="114">
        <v>799.65</v>
      </c>
      <c r="F1537" s="173">
        <f>1/D1538</f>
        <v>8.0000000000000002E-3</v>
      </c>
      <c r="G1537" s="174">
        <f>ROUND(F1537*E1537,2)</f>
        <v>6.4</v>
      </c>
    </row>
    <row r="1538" spans="2:7">
      <c r="B1538" s="175"/>
      <c r="C1538" s="181" t="s">
        <v>270</v>
      </c>
      <c r="D1538" s="182">
        <v>125</v>
      </c>
      <c r="E1538" s="114"/>
      <c r="F1538" s="173"/>
      <c r="G1538" s="174"/>
    </row>
    <row r="1539" spans="2:7">
      <c r="B1539" s="175" t="s">
        <v>366</v>
      </c>
      <c r="C1539" s="104"/>
      <c r="D1539" s="267" t="s">
        <v>269</v>
      </c>
      <c r="E1539" s="114">
        <v>487.34</v>
      </c>
      <c r="F1539" s="173">
        <f>1/D1540</f>
        <v>0.02</v>
      </c>
      <c r="G1539" s="174">
        <f>ROUND(F1539*E1539,2)</f>
        <v>9.75</v>
      </c>
    </row>
    <row r="1540" spans="2:7">
      <c r="B1540" s="175"/>
      <c r="C1540" s="181" t="s">
        <v>270</v>
      </c>
      <c r="D1540" s="182">
        <v>50</v>
      </c>
      <c r="E1540" s="114"/>
      <c r="F1540" s="173"/>
      <c r="G1540" s="174"/>
    </row>
    <row r="1541" spans="2:7">
      <c r="B1541" s="175" t="s">
        <v>417</v>
      </c>
      <c r="C1541" s="104"/>
      <c r="D1541" s="267" t="s">
        <v>269</v>
      </c>
      <c r="E1541" s="114">
        <v>4719.2700000000004</v>
      </c>
      <c r="F1541" s="173">
        <f>1/D1542</f>
        <v>0.02</v>
      </c>
      <c r="G1541" s="174">
        <f>ROUND(F1541*E1541,2)</f>
        <v>94.39</v>
      </c>
    </row>
    <row r="1542" spans="2:7" ht="13.5" thickBot="1">
      <c r="B1542" s="175"/>
      <c r="C1542" s="181" t="s">
        <v>270</v>
      </c>
      <c r="D1542" s="182">
        <v>50</v>
      </c>
      <c r="E1542" s="114"/>
      <c r="F1542" s="173"/>
      <c r="G1542" s="174"/>
    </row>
    <row r="1543" spans="2:7">
      <c r="B1543" s="175"/>
      <c r="C1543" s="104"/>
      <c r="D1543" s="267"/>
      <c r="E1543" s="114"/>
      <c r="F1543" s="118" t="s">
        <v>273</v>
      </c>
      <c r="G1543" s="178">
        <f>SUM(G1537:G1542)</f>
        <v>110.53999999999999</v>
      </c>
    </row>
    <row r="1544" spans="2:7">
      <c r="B1544" s="176"/>
      <c r="C1544" s="177"/>
      <c r="D1544" s="177"/>
      <c r="E1544" s="177"/>
      <c r="F1544" s="118"/>
      <c r="G1544" s="170"/>
    </row>
    <row r="1545" spans="2:7" ht="13.5" thickBot="1">
      <c r="B1545" s="176"/>
      <c r="C1545" s="177"/>
      <c r="D1545" s="267"/>
      <c r="E1545" s="114"/>
      <c r="F1545" s="191" t="s">
        <v>311</v>
      </c>
      <c r="G1545" s="183">
        <f>+G1543</f>
        <v>110.53999999999999</v>
      </c>
    </row>
    <row r="1546" spans="2:7">
      <c r="B1546" s="176"/>
      <c r="C1546" s="177"/>
      <c r="D1546" s="267" t="s">
        <v>285</v>
      </c>
      <c r="E1546" s="197">
        <v>1.1000000000000001</v>
      </c>
      <c r="F1546" s="191" t="s">
        <v>312</v>
      </c>
      <c r="G1546" s="170">
        <f>+G1545*E1546</f>
        <v>121.59399999999999</v>
      </c>
    </row>
    <row r="1547" spans="2:7" ht="13.5" thickBot="1">
      <c r="B1547" s="175"/>
      <c r="C1547" s="104"/>
      <c r="D1547" s="267"/>
      <c r="E1547" s="114"/>
      <c r="F1547" s="118"/>
      <c r="G1547" s="170"/>
    </row>
    <row r="1548" spans="2:7" ht="14.25" thickTop="1" thickBot="1">
      <c r="B1548" s="185"/>
      <c r="C1548" s="186"/>
      <c r="D1548" s="186"/>
      <c r="E1548" s="187" t="s">
        <v>274</v>
      </c>
      <c r="F1548" s="188"/>
      <c r="G1548" s="189">
        <f>G1546+G1532+G1517+G1513+G1506</f>
        <v>241.99790561904763</v>
      </c>
    </row>
    <row r="1549" spans="2:7" ht="13.5" thickTop="1">
      <c r="B1549" s="175"/>
      <c r="C1549" s="104"/>
      <c r="D1549" s="104"/>
      <c r="E1549" s="112" t="s">
        <v>275</v>
      </c>
      <c r="F1549" s="113">
        <v>10</v>
      </c>
      <c r="G1549" s="190">
        <f>(+G1548*F1549)/100</f>
        <v>24.199790561904766</v>
      </c>
    </row>
    <row r="1550" spans="2:7" ht="13.5" thickBot="1">
      <c r="B1550" s="175"/>
      <c r="C1550" s="104"/>
      <c r="D1550" s="104"/>
      <c r="E1550" s="191"/>
      <c r="F1550" s="113"/>
      <c r="G1550" s="183"/>
    </row>
    <row r="1551" spans="2:7">
      <c r="B1551" s="175"/>
      <c r="C1551" s="104"/>
      <c r="D1551" s="104"/>
      <c r="E1551" s="191" t="s">
        <v>276</v>
      </c>
      <c r="F1551" s="113"/>
      <c r="G1551" s="174">
        <f>G1548+G1549+G1550</f>
        <v>266.19769618095239</v>
      </c>
    </row>
    <row r="1552" spans="2:7" ht="13.5" thickBot="1">
      <c r="B1552" s="175"/>
      <c r="C1552" s="104"/>
      <c r="D1552" s="104"/>
      <c r="E1552" s="191" t="s">
        <v>277</v>
      </c>
      <c r="F1552" s="113">
        <v>0.7</v>
      </c>
      <c r="G1552" s="183">
        <f>(+F1552*G1551)/100</f>
        <v>1.8633838732666665</v>
      </c>
    </row>
    <row r="1553" spans="1:7">
      <c r="B1553" s="175"/>
      <c r="C1553" s="104"/>
      <c r="D1553" s="104"/>
      <c r="E1553" s="191" t="s">
        <v>276</v>
      </c>
      <c r="F1553" s="113"/>
      <c r="G1553" s="174">
        <f>+G1551+G1552</f>
        <v>268.06108005421908</v>
      </c>
    </row>
    <row r="1554" spans="1:7" ht="13.5" thickBot="1">
      <c r="B1554" s="175"/>
      <c r="C1554" s="104"/>
      <c r="D1554" s="104"/>
      <c r="E1554" s="191" t="s">
        <v>278</v>
      </c>
      <c r="F1554" s="113">
        <v>3.8</v>
      </c>
      <c r="G1554" s="183">
        <f>(+F1554*G1553)/100</f>
        <v>10.186321042060325</v>
      </c>
    </row>
    <row r="1555" spans="1:7">
      <c r="B1555" s="175"/>
      <c r="C1555" s="104"/>
      <c r="D1555" s="104"/>
      <c r="E1555" s="191" t="s">
        <v>276</v>
      </c>
      <c r="F1555" s="113"/>
      <c r="G1555" s="174">
        <f>+G1553+G1554</f>
        <v>278.24740109627942</v>
      </c>
    </row>
    <row r="1556" spans="1:7" ht="13.5" thickBot="1">
      <c r="B1556" s="175"/>
      <c r="C1556" s="104"/>
      <c r="D1556" s="104"/>
      <c r="E1556" s="191" t="s">
        <v>279</v>
      </c>
      <c r="F1556" s="113">
        <v>0.5</v>
      </c>
      <c r="G1556" s="183">
        <f>G1555*F1556/100</f>
        <v>1.3912370054813972</v>
      </c>
    </row>
    <row r="1557" spans="1:7" ht="13.5" thickBot="1">
      <c r="B1557" s="175"/>
      <c r="C1557" s="104"/>
      <c r="D1557" s="104"/>
      <c r="E1557" s="118" t="s">
        <v>273</v>
      </c>
      <c r="F1557" s="110"/>
      <c r="G1557" s="170">
        <f>G1555+G1556</f>
        <v>279.63863810176082</v>
      </c>
    </row>
    <row r="1558" spans="1:7" ht="14.25" thickTop="1" thickBot="1">
      <c r="B1558" s="185"/>
      <c r="C1558" s="186"/>
      <c r="D1558" s="186"/>
      <c r="E1558" s="187" t="s">
        <v>6</v>
      </c>
      <c r="F1558" s="188"/>
      <c r="G1558" s="189">
        <f>+G1557</f>
        <v>279.63863810176082</v>
      </c>
    </row>
    <row r="1559" spans="1:7" ht="13.5" thickTop="1"/>
    <row r="1561" spans="1:7">
      <c r="B1561" s="104"/>
      <c r="C1561" s="479" t="s">
        <v>159</v>
      </c>
      <c r="D1561" s="479"/>
      <c r="E1561" s="479"/>
      <c r="F1561" s="479"/>
      <c r="G1561" s="479"/>
    </row>
    <row r="1562" spans="1:7">
      <c r="A1562" s="120"/>
      <c r="B1562" s="275"/>
      <c r="C1562" s="167"/>
      <c r="D1562" s="167"/>
      <c r="E1562" s="167"/>
      <c r="F1562" s="193" t="s">
        <v>10</v>
      </c>
      <c r="G1562" s="271" t="s">
        <v>418</v>
      </c>
    </row>
    <row r="1563" spans="1:7">
      <c r="A1563" s="120"/>
      <c r="B1563" s="120" t="s">
        <v>97</v>
      </c>
      <c r="C1563" s="479" t="s">
        <v>160</v>
      </c>
      <c r="D1563" s="479"/>
      <c r="E1563" s="479"/>
      <c r="F1563" s="479"/>
      <c r="G1563" s="479"/>
    </row>
    <row r="1564" spans="1:7">
      <c r="A1564" s="120"/>
      <c r="B1564" s="120" t="s">
        <v>419</v>
      </c>
      <c r="C1564" s="462" t="s">
        <v>162</v>
      </c>
      <c r="D1564" s="462"/>
      <c r="E1564" s="462"/>
      <c r="F1564" s="462"/>
      <c r="G1564" s="462"/>
    </row>
    <row r="1565" spans="1:7">
      <c r="A1565" s="120"/>
      <c r="B1565" s="120" t="s">
        <v>248</v>
      </c>
      <c r="C1565" s="479" t="s">
        <v>163</v>
      </c>
      <c r="D1565" s="479"/>
      <c r="E1565" s="479"/>
      <c r="F1565" s="479"/>
      <c r="G1565" s="479"/>
    </row>
    <row r="1566" spans="1:7">
      <c r="A1566" s="120">
        <v>25</v>
      </c>
      <c r="B1566" s="120" t="s">
        <v>420</v>
      </c>
      <c r="C1566" s="480" t="s">
        <v>165</v>
      </c>
      <c r="D1566" s="480"/>
      <c r="E1566" s="480"/>
      <c r="F1566" s="480"/>
      <c r="G1566" s="480"/>
    </row>
    <row r="1567" spans="1:7" ht="13.5" thickBot="1">
      <c r="B1567" s="117"/>
    </row>
    <row r="1568" spans="1:7" ht="13.5" thickTop="1">
      <c r="B1568" s="464" t="s">
        <v>265</v>
      </c>
      <c r="C1568" s="465"/>
      <c r="D1568" s="464" t="s">
        <v>10</v>
      </c>
      <c r="E1568" s="464" t="s">
        <v>266</v>
      </c>
      <c r="F1568" s="464" t="s">
        <v>11</v>
      </c>
      <c r="G1568" s="464" t="s">
        <v>14</v>
      </c>
    </row>
    <row r="1569" spans="2:7" ht="13.5" thickBot="1">
      <c r="B1569" s="466"/>
      <c r="C1569" s="466"/>
      <c r="D1569" s="466"/>
      <c r="E1569" s="466"/>
      <c r="F1569" s="466"/>
      <c r="G1569" s="467"/>
    </row>
    <row r="1570" spans="2:7" ht="13.5" thickTop="1">
      <c r="B1570" s="169" t="s">
        <v>289</v>
      </c>
      <c r="C1570" s="104"/>
      <c r="D1570" s="267"/>
      <c r="E1570" s="114"/>
      <c r="F1570" s="114"/>
      <c r="G1570" s="170"/>
    </row>
    <row r="1571" spans="2:7">
      <c r="B1571" s="175" t="s">
        <v>421</v>
      </c>
      <c r="C1571" s="104"/>
      <c r="D1571" s="267" t="s">
        <v>395</v>
      </c>
      <c r="E1571" s="114">
        <v>7</v>
      </c>
      <c r="F1571" s="173">
        <v>1.01</v>
      </c>
      <c r="G1571" s="174">
        <f>E1571*F1571</f>
        <v>7.07</v>
      </c>
    </row>
    <row r="1572" spans="2:7" ht="13.5" thickBot="1">
      <c r="B1572" s="171" t="s">
        <v>411</v>
      </c>
      <c r="C1572" s="104"/>
      <c r="D1572" s="172" t="s">
        <v>395</v>
      </c>
      <c r="E1572" s="114">
        <v>0.4</v>
      </c>
      <c r="F1572" s="173">
        <v>1.01</v>
      </c>
      <c r="G1572" s="183">
        <f>E1572*F1572</f>
        <v>0.40400000000000003</v>
      </c>
    </row>
    <row r="1573" spans="2:7">
      <c r="B1573" s="176"/>
      <c r="C1573" s="177"/>
      <c r="D1573" s="177"/>
      <c r="E1573" s="177"/>
      <c r="F1573" s="118" t="s">
        <v>273</v>
      </c>
      <c r="G1573" s="170">
        <f>SUM(G1571:G1572)</f>
        <v>7.4740000000000002</v>
      </c>
    </row>
    <row r="1574" spans="2:7">
      <c r="B1574" s="176"/>
      <c r="C1574" s="177"/>
      <c r="D1574" s="177"/>
      <c r="E1574" s="177"/>
      <c r="F1574" s="118"/>
      <c r="G1574" s="170"/>
    </row>
    <row r="1575" spans="2:7">
      <c r="B1575" s="179" t="s">
        <v>301</v>
      </c>
      <c r="C1575" s="104"/>
      <c r="D1575" s="267"/>
      <c r="E1575" s="114"/>
      <c r="F1575" s="180"/>
      <c r="G1575" s="174"/>
    </row>
    <row r="1576" spans="2:7">
      <c r="B1576" s="175" t="s">
        <v>304</v>
      </c>
      <c r="C1576" s="104"/>
      <c r="D1576" s="267" t="s">
        <v>303</v>
      </c>
      <c r="E1576" s="114">
        <v>355.01</v>
      </c>
      <c r="F1576" s="173">
        <f>1/D1577</f>
        <v>1.8181818181818181E-4</v>
      </c>
      <c r="G1576" s="174">
        <f>E1576*F1576</f>
        <v>6.4547272727272717E-2</v>
      </c>
    </row>
    <row r="1577" spans="2:7">
      <c r="B1577" s="175"/>
      <c r="C1577" s="181" t="s">
        <v>270</v>
      </c>
      <c r="D1577" s="182">
        <v>5500</v>
      </c>
      <c r="E1577" s="114"/>
      <c r="F1577" s="180"/>
      <c r="G1577" s="174"/>
    </row>
    <row r="1578" spans="2:7">
      <c r="B1578" s="175" t="s">
        <v>304</v>
      </c>
      <c r="C1578" s="104"/>
      <c r="D1578" s="267" t="s">
        <v>303</v>
      </c>
      <c r="E1578" s="114">
        <v>355.01</v>
      </c>
      <c r="F1578" s="173">
        <f>1/D1579</f>
        <v>1.8181818181818181E-4</v>
      </c>
      <c r="G1578" s="174">
        <f>E1578*F1578</f>
        <v>6.4547272727272717E-2</v>
      </c>
    </row>
    <row r="1579" spans="2:7" ht="13.5" thickBot="1">
      <c r="B1579" s="175"/>
      <c r="C1579" s="181" t="s">
        <v>270</v>
      </c>
      <c r="D1579" s="182">
        <v>5500</v>
      </c>
      <c r="E1579" s="114"/>
      <c r="F1579" s="180"/>
      <c r="G1579" s="183"/>
    </row>
    <row r="1580" spans="2:7">
      <c r="B1580" s="175"/>
      <c r="C1580" s="104"/>
      <c r="D1580" s="267"/>
      <c r="E1580" s="114"/>
      <c r="F1580" s="184" t="s">
        <v>339</v>
      </c>
      <c r="G1580" s="170">
        <f>SUM(G1576:G1579)</f>
        <v>0.12909454545454543</v>
      </c>
    </row>
    <row r="1581" spans="2:7">
      <c r="B1581" s="176"/>
      <c r="C1581" s="177"/>
      <c r="D1581" s="177"/>
      <c r="E1581" s="177"/>
      <c r="F1581" s="118"/>
      <c r="G1581" s="170"/>
    </row>
    <row r="1582" spans="2:7">
      <c r="B1582" s="179" t="s">
        <v>308</v>
      </c>
      <c r="C1582" s="177"/>
      <c r="D1582" s="177"/>
      <c r="E1582" s="177"/>
      <c r="F1582" s="118"/>
      <c r="G1582" s="170"/>
    </row>
    <row r="1583" spans="2:7">
      <c r="B1583" s="175" t="s">
        <v>415</v>
      </c>
      <c r="C1583" s="104"/>
      <c r="D1583" s="267" t="s">
        <v>269</v>
      </c>
      <c r="E1583" s="114">
        <v>170.71</v>
      </c>
      <c r="F1583" s="173">
        <f>1/D1584</f>
        <v>7.2727272727272723E-4</v>
      </c>
      <c r="G1583" s="174">
        <f>ROUND(F1583*E1583,2)</f>
        <v>0.12</v>
      </c>
    </row>
    <row r="1584" spans="2:7">
      <c r="B1584" s="175"/>
      <c r="C1584" s="181" t="s">
        <v>270</v>
      </c>
      <c r="D1584" s="182">
        <v>1375</v>
      </c>
      <c r="E1584" s="114"/>
      <c r="F1584" s="173"/>
      <c r="G1584" s="174"/>
    </row>
    <row r="1585" spans="2:7">
      <c r="B1585" s="175" t="s">
        <v>414</v>
      </c>
      <c r="C1585" s="104"/>
      <c r="D1585" s="267" t="s">
        <v>269</v>
      </c>
      <c r="E1585" s="114">
        <v>518.28</v>
      </c>
      <c r="F1585" s="173">
        <f>1/D1586</f>
        <v>7.2727272727272723E-4</v>
      </c>
      <c r="G1585" s="174">
        <f>ROUND(F1585*E1585,2)</f>
        <v>0.38</v>
      </c>
    </row>
    <row r="1586" spans="2:7" ht="13.5" thickBot="1">
      <c r="B1586" s="175"/>
      <c r="C1586" s="181" t="s">
        <v>270</v>
      </c>
      <c r="D1586" s="182">
        <v>1375</v>
      </c>
      <c r="E1586" s="114"/>
      <c r="F1586" s="173"/>
      <c r="G1586" s="174"/>
    </row>
    <row r="1587" spans="2:7">
      <c r="B1587" s="175"/>
      <c r="C1587" s="104"/>
      <c r="D1587" s="267"/>
      <c r="E1587" s="114"/>
      <c r="F1587" s="118" t="s">
        <v>273</v>
      </c>
      <c r="G1587" s="178">
        <f>SUM(G1582:G1586)</f>
        <v>0.5</v>
      </c>
    </row>
    <row r="1588" spans="2:7">
      <c r="B1588" s="176"/>
      <c r="C1588" s="177"/>
      <c r="D1588" s="177"/>
      <c r="E1588" s="177"/>
      <c r="F1588" s="118"/>
      <c r="G1588" s="170"/>
    </row>
    <row r="1589" spans="2:7" ht="13.5" thickBot="1">
      <c r="B1589" s="175"/>
      <c r="C1589" s="104"/>
      <c r="D1589" s="267"/>
      <c r="E1589" s="114"/>
      <c r="F1589" s="118"/>
      <c r="G1589" s="170"/>
    </row>
    <row r="1590" spans="2:7" ht="14.25" thickTop="1" thickBot="1">
      <c r="B1590" s="185"/>
      <c r="C1590" s="186"/>
      <c r="D1590" s="186"/>
      <c r="E1590" s="187" t="s">
        <v>274</v>
      </c>
      <c r="F1590" s="188"/>
      <c r="G1590" s="189">
        <f>G1587+G1580+G1573</f>
        <v>8.103094545454546</v>
      </c>
    </row>
    <row r="1591" spans="2:7" ht="13.5" thickTop="1">
      <c r="B1591" s="175"/>
      <c r="C1591" s="104"/>
      <c r="D1591" s="104"/>
      <c r="E1591" s="112" t="s">
        <v>275</v>
      </c>
      <c r="F1591" s="113">
        <v>10</v>
      </c>
      <c r="G1591" s="190">
        <f>(+G1590*F1591)/100</f>
        <v>0.81030945454545455</v>
      </c>
    </row>
    <row r="1592" spans="2:7" ht="13.5" thickBot="1">
      <c r="B1592" s="175"/>
      <c r="C1592" s="104"/>
      <c r="D1592" s="104"/>
      <c r="E1592" s="191"/>
      <c r="F1592" s="113"/>
      <c r="G1592" s="183"/>
    </row>
    <row r="1593" spans="2:7">
      <c r="B1593" s="175"/>
      <c r="C1593" s="104"/>
      <c r="D1593" s="104"/>
      <c r="E1593" s="191" t="s">
        <v>276</v>
      </c>
      <c r="F1593" s="113"/>
      <c r="G1593" s="174">
        <f>G1590+G1591+G1592</f>
        <v>8.9134039999999999</v>
      </c>
    </row>
    <row r="1594" spans="2:7" ht="13.5" thickBot="1">
      <c r="B1594" s="175"/>
      <c r="C1594" s="104"/>
      <c r="D1594" s="104"/>
      <c r="E1594" s="191" t="s">
        <v>277</v>
      </c>
      <c r="F1594" s="113">
        <v>0.7</v>
      </c>
      <c r="G1594" s="183">
        <f>(+F1594*G1593)/100</f>
        <v>6.2393827999999998E-2</v>
      </c>
    </row>
    <row r="1595" spans="2:7">
      <c r="B1595" s="175"/>
      <c r="C1595" s="104"/>
      <c r="D1595" s="104"/>
      <c r="E1595" s="191" t="s">
        <v>276</v>
      </c>
      <c r="F1595" s="113"/>
      <c r="G1595" s="174">
        <f>+G1593+G1594</f>
        <v>8.9757978279999993</v>
      </c>
    </row>
    <row r="1596" spans="2:7" ht="13.5" thickBot="1">
      <c r="B1596" s="175"/>
      <c r="C1596" s="104"/>
      <c r="D1596" s="104"/>
      <c r="E1596" s="191" t="s">
        <v>278</v>
      </c>
      <c r="F1596" s="113">
        <v>3.8</v>
      </c>
      <c r="G1596" s="183">
        <f>(+F1596*G1595)/100</f>
        <v>0.34108031746399997</v>
      </c>
    </row>
    <row r="1597" spans="2:7">
      <c r="B1597" s="175"/>
      <c r="C1597" s="104"/>
      <c r="D1597" s="104"/>
      <c r="E1597" s="191" t="s">
        <v>276</v>
      </c>
      <c r="F1597" s="113"/>
      <c r="G1597" s="174">
        <f>+G1595+G1596</f>
        <v>9.3168781454639991</v>
      </c>
    </row>
    <row r="1598" spans="2:7" ht="13.5" thickBot="1">
      <c r="B1598" s="175"/>
      <c r="C1598" s="104"/>
      <c r="D1598" s="104"/>
      <c r="E1598" s="191" t="s">
        <v>279</v>
      </c>
      <c r="F1598" s="113">
        <v>0.5</v>
      </c>
      <c r="G1598" s="183">
        <f>G1597*F1598/100</f>
        <v>4.6584390727319992E-2</v>
      </c>
    </row>
    <row r="1599" spans="2:7" ht="13.5" thickBot="1">
      <c r="B1599" s="175"/>
      <c r="C1599" s="104"/>
      <c r="D1599" s="104"/>
      <c r="E1599" s="118" t="s">
        <v>273</v>
      </c>
      <c r="F1599" s="110"/>
      <c r="G1599" s="170">
        <f>G1597+G1598</f>
        <v>9.3634625361913191</v>
      </c>
    </row>
    <row r="1600" spans="2:7" ht="14.25" thickTop="1" thickBot="1">
      <c r="B1600" s="185"/>
      <c r="C1600" s="186"/>
      <c r="D1600" s="186"/>
      <c r="E1600" s="187" t="s">
        <v>6</v>
      </c>
      <c r="F1600" s="188"/>
      <c r="G1600" s="189">
        <f>+G1599</f>
        <v>9.3634625361913191</v>
      </c>
    </row>
    <row r="1601" spans="1:7" ht="13.5" thickTop="1">
      <c r="B1601" s="104"/>
      <c r="C1601" s="104"/>
      <c r="D1601" s="104"/>
      <c r="E1601" s="199"/>
      <c r="F1601" s="200"/>
      <c r="G1601" s="119"/>
    </row>
    <row r="1602" spans="1:7">
      <c r="B1602" s="104"/>
      <c r="C1602" s="104"/>
      <c r="D1602" s="104"/>
      <c r="E1602" s="199"/>
      <c r="F1602" s="200"/>
      <c r="G1602" s="119"/>
    </row>
    <row r="1603" spans="1:7">
      <c r="B1603" s="104"/>
      <c r="C1603" s="479" t="s">
        <v>687</v>
      </c>
      <c r="D1603" s="479"/>
      <c r="E1603" s="479"/>
      <c r="F1603" s="479"/>
      <c r="G1603" s="479"/>
    </row>
    <row r="1604" spans="1:7">
      <c r="A1604" s="120"/>
      <c r="B1604" s="275"/>
      <c r="C1604" s="167"/>
      <c r="D1604" s="167"/>
      <c r="E1604" s="167"/>
      <c r="F1604" s="193" t="s">
        <v>10</v>
      </c>
      <c r="G1604" s="271" t="s">
        <v>291</v>
      </c>
    </row>
    <row r="1605" spans="1:7">
      <c r="A1605" s="120"/>
      <c r="B1605" s="275" t="s">
        <v>422</v>
      </c>
      <c r="C1605" s="479" t="s">
        <v>166</v>
      </c>
      <c r="D1605" s="479"/>
      <c r="E1605" s="479"/>
      <c r="F1605" s="479"/>
      <c r="G1605" s="479"/>
    </row>
    <row r="1606" spans="1:7">
      <c r="A1606" s="120"/>
      <c r="B1606" s="275" t="s">
        <v>423</v>
      </c>
      <c r="C1606" s="470" t="s">
        <v>168</v>
      </c>
      <c r="D1606" s="462"/>
      <c r="E1606" s="462"/>
      <c r="F1606" s="462"/>
      <c r="G1606" s="462"/>
    </row>
    <row r="1607" spans="1:7">
      <c r="A1607" s="120">
        <v>26</v>
      </c>
      <c r="B1607" s="275" t="s">
        <v>424</v>
      </c>
      <c r="C1607" s="463" t="s">
        <v>169</v>
      </c>
      <c r="D1607" s="480"/>
      <c r="E1607" s="480"/>
      <c r="F1607" s="480"/>
      <c r="G1607" s="480"/>
    </row>
    <row r="1608" spans="1:7" ht="13.5" thickBot="1">
      <c r="B1608" s="117"/>
    </row>
    <row r="1609" spans="1:7" ht="13.5" thickTop="1">
      <c r="B1609" s="464" t="s">
        <v>265</v>
      </c>
      <c r="C1609" s="465"/>
      <c r="D1609" s="464" t="s">
        <v>10</v>
      </c>
      <c r="E1609" s="464" t="s">
        <v>266</v>
      </c>
      <c r="F1609" s="464" t="s">
        <v>11</v>
      </c>
      <c r="G1609" s="464" t="s">
        <v>14</v>
      </c>
    </row>
    <row r="1610" spans="1:7" ht="13.5" thickBot="1">
      <c r="B1610" s="466"/>
      <c r="C1610" s="466"/>
      <c r="D1610" s="466"/>
      <c r="E1610" s="466"/>
      <c r="F1610" s="466"/>
      <c r="G1610" s="467"/>
    </row>
    <row r="1611" spans="1:7" ht="13.5" thickTop="1">
      <c r="B1611" s="169" t="s">
        <v>289</v>
      </c>
      <c r="C1611" s="104"/>
      <c r="D1611" s="267"/>
      <c r="E1611" s="114"/>
      <c r="F1611" s="114"/>
      <c r="G1611" s="170"/>
    </row>
    <row r="1612" spans="1:7">
      <c r="B1612" s="171" t="s">
        <v>425</v>
      </c>
      <c r="C1612" s="104"/>
      <c r="D1612" s="267" t="s">
        <v>291</v>
      </c>
      <c r="E1612" s="114">
        <v>12.1</v>
      </c>
      <c r="F1612" s="173">
        <v>1.01</v>
      </c>
      <c r="G1612" s="174">
        <f>E1612*F1612</f>
        <v>12.221</v>
      </c>
    </row>
    <row r="1613" spans="1:7" ht="13.5" thickBot="1">
      <c r="B1613" s="171" t="s">
        <v>411</v>
      </c>
      <c r="C1613" s="104"/>
      <c r="D1613" s="172" t="s">
        <v>291</v>
      </c>
      <c r="E1613" s="114">
        <v>0.13</v>
      </c>
      <c r="F1613" s="173">
        <v>1.01</v>
      </c>
      <c r="G1613" s="183">
        <f>E1613*F1613</f>
        <v>0.1313</v>
      </c>
    </row>
    <row r="1614" spans="1:7">
      <c r="B1614" s="176"/>
      <c r="C1614" s="177"/>
      <c r="D1614" s="177"/>
      <c r="E1614" s="177"/>
      <c r="F1614" s="118" t="s">
        <v>273</v>
      </c>
      <c r="G1614" s="170">
        <f>SUM(G1612:G1613)</f>
        <v>12.3523</v>
      </c>
    </row>
    <row r="1615" spans="1:7" ht="13.5" thickBot="1">
      <c r="B1615" s="175"/>
      <c r="C1615" s="104"/>
      <c r="D1615" s="267"/>
      <c r="E1615" s="114"/>
      <c r="F1615" s="118"/>
      <c r="G1615" s="170"/>
    </row>
    <row r="1616" spans="1:7" ht="14.25" thickTop="1" thickBot="1">
      <c r="B1616" s="185"/>
      <c r="C1616" s="186"/>
      <c r="D1616" s="186"/>
      <c r="E1616" s="187" t="s">
        <v>274</v>
      </c>
      <c r="F1616" s="188"/>
      <c r="G1616" s="189">
        <f>G1614</f>
        <v>12.3523</v>
      </c>
    </row>
    <row r="1617" spans="1:7" ht="13.5" thickTop="1">
      <c r="B1617" s="175"/>
      <c r="C1617" s="104"/>
      <c r="D1617" s="104"/>
      <c r="E1617" s="112" t="s">
        <v>275</v>
      </c>
      <c r="F1617" s="113">
        <v>10</v>
      </c>
      <c r="G1617" s="190">
        <f>(+G1616*F1617)/100</f>
        <v>1.2352300000000001</v>
      </c>
    </row>
    <row r="1618" spans="1:7" ht="13.5" thickBot="1">
      <c r="B1618" s="175"/>
      <c r="C1618" s="104"/>
      <c r="D1618" s="104"/>
      <c r="E1618" s="191"/>
      <c r="F1618" s="113"/>
      <c r="G1618" s="183"/>
    </row>
    <row r="1619" spans="1:7">
      <c r="B1619" s="175"/>
      <c r="C1619" s="104"/>
      <c r="D1619" s="104"/>
      <c r="E1619" s="191" t="s">
        <v>276</v>
      </c>
      <c r="F1619" s="113"/>
      <c r="G1619" s="174">
        <f>G1616+G1617+G1618</f>
        <v>13.587529999999999</v>
      </c>
    </row>
    <row r="1620" spans="1:7" ht="13.5" thickBot="1">
      <c r="B1620" s="175"/>
      <c r="C1620" s="104"/>
      <c r="D1620" s="104"/>
      <c r="E1620" s="191" t="s">
        <v>277</v>
      </c>
      <c r="F1620" s="113">
        <v>0.7</v>
      </c>
      <c r="G1620" s="183">
        <f>(+F1620*G1619)/100</f>
        <v>9.5112709999999989E-2</v>
      </c>
    </row>
    <row r="1621" spans="1:7">
      <c r="B1621" s="175"/>
      <c r="C1621" s="104"/>
      <c r="D1621" s="104"/>
      <c r="E1621" s="191" t="s">
        <v>276</v>
      </c>
      <c r="F1621" s="113"/>
      <c r="G1621" s="174">
        <f>+G1619+G1620</f>
        <v>13.68264271</v>
      </c>
    </row>
    <row r="1622" spans="1:7" ht="13.5" thickBot="1">
      <c r="B1622" s="175"/>
      <c r="C1622" s="104"/>
      <c r="D1622" s="104"/>
      <c r="E1622" s="191" t="s">
        <v>278</v>
      </c>
      <c r="F1622" s="113">
        <v>3.8</v>
      </c>
      <c r="G1622" s="183">
        <f>(+F1622*G1621)/100</f>
        <v>0.51994042297999998</v>
      </c>
    </row>
    <row r="1623" spans="1:7">
      <c r="B1623" s="175"/>
      <c r="C1623" s="104"/>
      <c r="D1623" s="104"/>
      <c r="E1623" s="191" t="s">
        <v>276</v>
      </c>
      <c r="F1623" s="113"/>
      <c r="G1623" s="174">
        <f>+G1621+G1622</f>
        <v>14.202583132979999</v>
      </c>
    </row>
    <row r="1624" spans="1:7" ht="13.5" thickBot="1">
      <c r="B1624" s="175"/>
      <c r="C1624" s="104"/>
      <c r="D1624" s="104"/>
      <c r="E1624" s="191" t="s">
        <v>279</v>
      </c>
      <c r="F1624" s="113">
        <v>0.5</v>
      </c>
      <c r="G1624" s="183">
        <f>G1623*F1624/100</f>
        <v>7.1012915664899992E-2</v>
      </c>
    </row>
    <row r="1625" spans="1:7" ht="13.5" thickBot="1">
      <c r="B1625" s="175"/>
      <c r="C1625" s="104"/>
      <c r="D1625" s="104"/>
      <c r="E1625" s="118" t="s">
        <v>273</v>
      </c>
      <c r="F1625" s="110"/>
      <c r="G1625" s="170">
        <f>G1623+G1624</f>
        <v>14.273596048644899</v>
      </c>
    </row>
    <row r="1626" spans="1:7" ht="14.25" thickTop="1" thickBot="1">
      <c r="B1626" s="185"/>
      <c r="C1626" s="186"/>
      <c r="D1626" s="186"/>
      <c r="E1626" s="187" t="s">
        <v>6</v>
      </c>
      <c r="F1626" s="188"/>
      <c r="G1626" s="189">
        <f>+G1625</f>
        <v>14.273596048644899</v>
      </c>
    </row>
    <row r="1627" spans="1:7" ht="13.5" thickTop="1">
      <c r="B1627" s="104"/>
      <c r="C1627" s="104"/>
      <c r="D1627" s="104"/>
      <c r="E1627" s="199"/>
      <c r="F1627" s="200"/>
      <c r="G1627" s="119"/>
    </row>
    <row r="1628" spans="1:7">
      <c r="B1628" s="104"/>
      <c r="C1628" s="104"/>
      <c r="D1628" s="104"/>
      <c r="E1628" s="199"/>
      <c r="F1628" s="200"/>
      <c r="G1628" s="119"/>
    </row>
    <row r="1629" spans="1:7">
      <c r="B1629" s="104"/>
      <c r="C1629" s="479" t="s">
        <v>687</v>
      </c>
      <c r="D1629" s="479"/>
      <c r="E1629" s="479"/>
      <c r="F1629" s="479"/>
      <c r="G1629" s="479"/>
    </row>
    <row r="1630" spans="1:7">
      <c r="B1630" s="104"/>
      <c r="C1630" s="274"/>
      <c r="D1630" s="274"/>
      <c r="E1630" s="274"/>
      <c r="F1630" s="193" t="s">
        <v>10</v>
      </c>
      <c r="G1630" s="271" t="s">
        <v>291</v>
      </c>
    </row>
    <row r="1631" spans="1:7">
      <c r="A1631" s="120"/>
      <c r="B1631" s="275"/>
      <c r="C1631" s="479" t="s">
        <v>170</v>
      </c>
      <c r="D1631" s="479"/>
      <c r="E1631" s="479"/>
      <c r="F1631" s="479"/>
      <c r="G1631" s="479"/>
    </row>
    <row r="1632" spans="1:7">
      <c r="A1632" s="120"/>
      <c r="B1632" s="275" t="s">
        <v>171</v>
      </c>
      <c r="C1632" s="462" t="s">
        <v>172</v>
      </c>
      <c r="D1632" s="462"/>
      <c r="E1632" s="462"/>
      <c r="F1632" s="462"/>
      <c r="G1632" s="462"/>
    </row>
    <row r="1633" spans="1:7">
      <c r="A1633" s="120">
        <v>27</v>
      </c>
      <c r="B1633" s="275"/>
      <c r="C1633" s="480" t="s">
        <v>173</v>
      </c>
      <c r="D1633" s="480"/>
      <c r="E1633" s="480"/>
      <c r="F1633" s="480"/>
      <c r="G1633" s="480"/>
    </row>
    <row r="1634" spans="1:7" ht="13.5" thickBot="1">
      <c r="B1634" s="117"/>
    </row>
    <row r="1635" spans="1:7" ht="13.5" thickTop="1">
      <c r="B1635" s="464" t="s">
        <v>265</v>
      </c>
      <c r="C1635" s="465"/>
      <c r="D1635" s="464" t="s">
        <v>10</v>
      </c>
      <c r="E1635" s="464" t="s">
        <v>266</v>
      </c>
      <c r="F1635" s="464" t="s">
        <v>11</v>
      </c>
      <c r="G1635" s="464" t="s">
        <v>14</v>
      </c>
    </row>
    <row r="1636" spans="1:7" ht="13.5" thickBot="1">
      <c r="B1636" s="466"/>
      <c r="C1636" s="466"/>
      <c r="D1636" s="466"/>
      <c r="E1636" s="466"/>
      <c r="F1636" s="466"/>
      <c r="G1636" s="467"/>
    </row>
    <row r="1637" spans="1:7" ht="13.5" thickTop="1">
      <c r="B1637" s="169" t="s">
        <v>289</v>
      </c>
      <c r="C1637" s="104"/>
      <c r="D1637" s="267"/>
      <c r="E1637" s="114"/>
      <c r="F1637" s="114"/>
      <c r="G1637" s="170"/>
    </row>
    <row r="1638" spans="1:7">
      <c r="B1638" s="175" t="s">
        <v>426</v>
      </c>
      <c r="C1638" s="104"/>
      <c r="D1638" s="172" t="s">
        <v>395</v>
      </c>
      <c r="E1638" s="114">
        <v>10.9</v>
      </c>
      <c r="F1638" s="173">
        <v>1.01</v>
      </c>
      <c r="G1638" s="174">
        <f>E1638*F1638</f>
        <v>11.009</v>
      </c>
    </row>
    <row r="1639" spans="1:7" ht="13.5" thickBot="1">
      <c r="B1639" s="171" t="s">
        <v>411</v>
      </c>
      <c r="C1639" s="104"/>
      <c r="D1639" s="172" t="s">
        <v>395</v>
      </c>
      <c r="E1639" s="114">
        <v>0.87</v>
      </c>
      <c r="F1639" s="173">
        <v>1.01</v>
      </c>
      <c r="G1639" s="183">
        <f>E1639*F1639</f>
        <v>0.87870000000000004</v>
      </c>
    </row>
    <row r="1640" spans="1:7">
      <c r="B1640" s="176"/>
      <c r="C1640" s="177"/>
      <c r="D1640" s="177"/>
      <c r="E1640" s="177"/>
      <c r="F1640" s="118" t="s">
        <v>273</v>
      </c>
      <c r="G1640" s="170">
        <f>SUM(G1638:G1639)</f>
        <v>11.887700000000001</v>
      </c>
    </row>
    <row r="1641" spans="1:7" ht="13.5" thickBot="1">
      <c r="B1641" s="175"/>
      <c r="C1641" s="104"/>
      <c r="D1641" s="267"/>
      <c r="E1641" s="114"/>
      <c r="F1641" s="118"/>
      <c r="G1641" s="170"/>
    </row>
    <row r="1642" spans="1:7" ht="14.25" thickTop="1" thickBot="1">
      <c r="B1642" s="185"/>
      <c r="C1642" s="186"/>
      <c r="D1642" s="186"/>
      <c r="E1642" s="187" t="s">
        <v>274</v>
      </c>
      <c r="F1642" s="188"/>
      <c r="G1642" s="189">
        <f>G1640</f>
        <v>11.887700000000001</v>
      </c>
    </row>
    <row r="1643" spans="1:7" ht="13.5" thickTop="1">
      <c r="B1643" s="175"/>
      <c r="C1643" s="104"/>
      <c r="D1643" s="104"/>
      <c r="E1643" s="112" t="s">
        <v>275</v>
      </c>
      <c r="F1643" s="113">
        <v>10</v>
      </c>
      <c r="G1643" s="190">
        <f>(+G1642*F1643)/100</f>
        <v>1.1887700000000001</v>
      </c>
    </row>
    <row r="1644" spans="1:7" ht="13.5" thickBot="1">
      <c r="B1644" s="175"/>
      <c r="C1644" s="104"/>
      <c r="D1644" s="104"/>
      <c r="E1644" s="191"/>
      <c r="F1644" s="113"/>
      <c r="G1644" s="183"/>
    </row>
    <row r="1645" spans="1:7">
      <c r="B1645" s="175"/>
      <c r="C1645" s="104"/>
      <c r="D1645" s="104"/>
      <c r="E1645" s="191" t="s">
        <v>276</v>
      </c>
      <c r="F1645" s="113"/>
      <c r="G1645" s="174">
        <f>G1642+G1643+G1644</f>
        <v>13.07647</v>
      </c>
    </row>
    <row r="1646" spans="1:7" ht="13.5" thickBot="1">
      <c r="B1646" s="175"/>
      <c r="C1646" s="104"/>
      <c r="D1646" s="104"/>
      <c r="E1646" s="191" t="s">
        <v>277</v>
      </c>
      <c r="F1646" s="113">
        <v>0.7</v>
      </c>
      <c r="G1646" s="183">
        <f>(+F1646*G1645)/100</f>
        <v>9.1535289999999991E-2</v>
      </c>
    </row>
    <row r="1647" spans="1:7">
      <c r="B1647" s="175"/>
      <c r="C1647" s="104"/>
      <c r="D1647" s="104"/>
      <c r="E1647" s="191" t="s">
        <v>276</v>
      </c>
      <c r="F1647" s="113"/>
      <c r="G1647" s="174">
        <f>+G1645+G1646</f>
        <v>13.16800529</v>
      </c>
    </row>
    <row r="1648" spans="1:7" ht="13.5" thickBot="1">
      <c r="B1648" s="175"/>
      <c r="C1648" s="104"/>
      <c r="D1648" s="104"/>
      <c r="E1648" s="191" t="s">
        <v>278</v>
      </c>
      <c r="F1648" s="113">
        <v>3.8</v>
      </c>
      <c r="G1648" s="183">
        <f>(+F1648*G1647)/100</f>
        <v>0.50038420101999992</v>
      </c>
    </row>
    <row r="1649" spans="1:7">
      <c r="B1649" s="175"/>
      <c r="C1649" s="104"/>
      <c r="D1649" s="104"/>
      <c r="E1649" s="191" t="s">
        <v>276</v>
      </c>
      <c r="F1649" s="113"/>
      <c r="G1649" s="174">
        <f>+G1647+G1648</f>
        <v>13.668389491019999</v>
      </c>
    </row>
    <row r="1650" spans="1:7" ht="13.5" thickBot="1">
      <c r="B1650" s="175"/>
      <c r="C1650" s="104"/>
      <c r="D1650" s="104"/>
      <c r="E1650" s="191" t="s">
        <v>279</v>
      </c>
      <c r="F1650" s="113">
        <v>0.5</v>
      </c>
      <c r="G1650" s="183">
        <f>G1649*F1650/100</f>
        <v>6.8341947455099999E-2</v>
      </c>
    </row>
    <row r="1651" spans="1:7" ht="13.5" thickBot="1">
      <c r="B1651" s="175"/>
      <c r="C1651" s="104"/>
      <c r="D1651" s="104"/>
      <c r="E1651" s="118" t="s">
        <v>273</v>
      </c>
      <c r="F1651" s="110"/>
      <c r="G1651" s="170">
        <f>G1649+G1650</f>
        <v>13.736731438475099</v>
      </c>
    </row>
    <row r="1652" spans="1:7" ht="14.25" thickTop="1" thickBot="1">
      <c r="B1652" s="185"/>
      <c r="C1652" s="186"/>
      <c r="D1652" s="186"/>
      <c r="E1652" s="187" t="s">
        <v>6</v>
      </c>
      <c r="F1652" s="188"/>
      <c r="G1652" s="189">
        <f>+G1651</f>
        <v>13.736731438475099</v>
      </c>
    </row>
    <row r="1653" spans="1:7" ht="13.5" thickTop="1">
      <c r="B1653" s="104"/>
      <c r="C1653" s="104"/>
      <c r="D1653" s="104"/>
      <c r="E1653" s="199"/>
      <c r="F1653" s="200"/>
      <c r="G1653" s="119"/>
    </row>
    <row r="1655" spans="1:7">
      <c r="B1655" s="275"/>
      <c r="C1655" s="479" t="s">
        <v>180</v>
      </c>
      <c r="D1655" s="479"/>
      <c r="E1655" s="479"/>
      <c r="F1655" s="479"/>
      <c r="G1655" s="479"/>
    </row>
    <row r="1656" spans="1:7">
      <c r="A1656" s="120"/>
      <c r="B1656" s="275"/>
      <c r="C1656" s="167"/>
      <c r="D1656" s="167"/>
      <c r="E1656" s="167"/>
      <c r="F1656" s="167" t="s">
        <v>10</v>
      </c>
      <c r="G1656" s="167" t="s">
        <v>389</v>
      </c>
    </row>
    <row r="1657" spans="1:7">
      <c r="A1657" s="120"/>
      <c r="B1657" s="275" t="s">
        <v>181</v>
      </c>
      <c r="C1657" s="479" t="s">
        <v>182</v>
      </c>
      <c r="D1657" s="479"/>
      <c r="E1657" s="479"/>
      <c r="F1657" s="479"/>
      <c r="G1657" s="479"/>
    </row>
    <row r="1658" spans="1:7">
      <c r="A1658" s="120"/>
      <c r="B1658" s="275" t="s">
        <v>427</v>
      </c>
      <c r="C1658" s="462" t="s">
        <v>184</v>
      </c>
      <c r="D1658" s="462"/>
      <c r="E1658" s="462"/>
      <c r="F1658" s="462"/>
      <c r="G1658" s="462"/>
    </row>
    <row r="1659" spans="1:7">
      <c r="A1659" s="120"/>
      <c r="B1659" s="275" t="s">
        <v>428</v>
      </c>
      <c r="C1659" s="480" t="s">
        <v>186</v>
      </c>
      <c r="D1659" s="480"/>
      <c r="E1659" s="480"/>
      <c r="F1659" s="480"/>
      <c r="G1659" s="480"/>
    </row>
    <row r="1660" spans="1:7">
      <c r="A1660" s="120"/>
      <c r="B1660" s="275" t="s">
        <v>429</v>
      </c>
      <c r="C1660" s="479" t="s">
        <v>188</v>
      </c>
      <c r="D1660" s="479"/>
      <c r="E1660" s="479"/>
      <c r="F1660" s="479"/>
      <c r="G1660" s="479"/>
    </row>
    <row r="1661" spans="1:7">
      <c r="A1661" s="120">
        <v>28</v>
      </c>
      <c r="B1661" s="275" t="s">
        <v>430</v>
      </c>
      <c r="C1661" s="480" t="s">
        <v>190</v>
      </c>
      <c r="D1661" s="480"/>
      <c r="E1661" s="480"/>
      <c r="F1661" s="480"/>
      <c r="G1661" s="480"/>
    </row>
    <row r="1662" spans="1:7" ht="13.5" thickBot="1">
      <c r="B1662" s="117"/>
    </row>
    <row r="1663" spans="1:7" ht="13.5" thickTop="1">
      <c r="B1663" s="464" t="s">
        <v>265</v>
      </c>
      <c r="C1663" s="465"/>
      <c r="D1663" s="464" t="s">
        <v>10</v>
      </c>
      <c r="E1663" s="464" t="s">
        <v>266</v>
      </c>
      <c r="F1663" s="464" t="s">
        <v>11</v>
      </c>
      <c r="G1663" s="464" t="s">
        <v>14</v>
      </c>
    </row>
    <row r="1664" spans="1:7" ht="13.5" thickBot="1">
      <c r="B1664" s="466"/>
      <c r="C1664" s="466"/>
      <c r="D1664" s="466"/>
      <c r="E1664" s="466"/>
      <c r="F1664" s="466"/>
      <c r="G1664" s="467"/>
    </row>
    <row r="1665" spans="2:7" ht="13.5" thickTop="1">
      <c r="B1665" s="169" t="s">
        <v>289</v>
      </c>
      <c r="C1665" s="104"/>
      <c r="D1665" s="267"/>
      <c r="E1665" s="114"/>
      <c r="F1665" s="114"/>
      <c r="G1665" s="170"/>
    </row>
    <row r="1666" spans="2:7">
      <c r="B1666" s="171" t="s">
        <v>431</v>
      </c>
      <c r="C1666" s="104"/>
      <c r="D1666" s="267" t="s">
        <v>353</v>
      </c>
      <c r="E1666" s="114">
        <v>40</v>
      </c>
      <c r="F1666" s="173">
        <v>5.7000000000000002E-2</v>
      </c>
      <c r="G1666" s="174">
        <f>E1666*F1666</f>
        <v>2.2800000000000002</v>
      </c>
    </row>
    <row r="1667" spans="2:7" ht="13.5" thickBot="1">
      <c r="B1667" s="171" t="s">
        <v>432</v>
      </c>
      <c r="C1667" s="104"/>
      <c r="D1667" s="172" t="s">
        <v>291</v>
      </c>
      <c r="E1667" s="114">
        <v>12</v>
      </c>
      <c r="F1667" s="173">
        <v>2.8500000000000001E-2</v>
      </c>
      <c r="G1667" s="183">
        <f>E1667*F1667</f>
        <v>0.34200000000000003</v>
      </c>
    </row>
    <row r="1668" spans="2:7">
      <c r="B1668" s="176"/>
      <c r="C1668" s="177"/>
      <c r="D1668" s="177"/>
      <c r="E1668" s="177"/>
      <c r="F1668" s="118" t="s">
        <v>273</v>
      </c>
      <c r="G1668" s="170">
        <f>SUM(G1666:G1667)</f>
        <v>2.6220000000000003</v>
      </c>
    </row>
    <row r="1669" spans="2:7">
      <c r="B1669" s="176"/>
      <c r="C1669" s="177"/>
      <c r="D1669" s="177"/>
      <c r="E1669" s="177"/>
      <c r="F1669" s="118"/>
      <c r="G1669" s="170"/>
    </row>
    <row r="1670" spans="2:7">
      <c r="B1670" s="179" t="s">
        <v>301</v>
      </c>
      <c r="C1670" s="104"/>
      <c r="D1670" s="267"/>
      <c r="E1670" s="114"/>
      <c r="F1670" s="180"/>
      <c r="G1670" s="174"/>
    </row>
    <row r="1671" spans="2:7">
      <c r="B1671" s="175" t="s">
        <v>354</v>
      </c>
      <c r="C1671" s="104"/>
      <c r="D1671" s="267" t="s">
        <v>303</v>
      </c>
      <c r="E1671" s="114">
        <v>700.9</v>
      </c>
      <c r="F1671" s="173">
        <f>1/D1672</f>
        <v>1E-3</v>
      </c>
      <c r="G1671" s="174">
        <f>E1671*F1671</f>
        <v>0.70089999999999997</v>
      </c>
    </row>
    <row r="1672" spans="2:7">
      <c r="B1672" s="175"/>
      <c r="C1672" s="181" t="s">
        <v>270</v>
      </c>
      <c r="D1672" s="182">
        <v>1000</v>
      </c>
      <c r="E1672" s="114"/>
      <c r="F1672" s="180"/>
      <c r="G1672" s="174"/>
    </row>
    <row r="1673" spans="2:7">
      <c r="B1673" s="175" t="s">
        <v>304</v>
      </c>
      <c r="C1673" s="104"/>
      <c r="D1673" s="267" t="s">
        <v>303</v>
      </c>
      <c r="E1673" s="114">
        <v>355.01</v>
      </c>
      <c r="F1673" s="173">
        <f>1/D1674</f>
        <v>1E-3</v>
      </c>
      <c r="G1673" s="174">
        <f>E1673*F1673</f>
        <v>0.35500999999999999</v>
      </c>
    </row>
    <row r="1674" spans="2:7" ht="13.5" thickBot="1">
      <c r="B1674" s="175"/>
      <c r="C1674" s="181" t="s">
        <v>270</v>
      </c>
      <c r="D1674" s="182">
        <v>1000</v>
      </c>
      <c r="E1674" s="114"/>
      <c r="F1674" s="180"/>
      <c r="G1674" s="183"/>
    </row>
    <row r="1675" spans="2:7">
      <c r="B1675" s="175"/>
      <c r="C1675" s="104"/>
      <c r="D1675" s="267"/>
      <c r="E1675" s="114"/>
      <c r="F1675" s="184" t="s">
        <v>339</v>
      </c>
      <c r="G1675" s="170">
        <f>SUM(G1671:G1674)</f>
        <v>1.0559099999999999</v>
      </c>
    </row>
    <row r="1676" spans="2:7">
      <c r="B1676" s="175"/>
      <c r="C1676" s="104"/>
      <c r="D1676" s="267"/>
      <c r="E1676" s="114"/>
      <c r="F1676" s="180"/>
      <c r="G1676" s="174"/>
    </row>
    <row r="1677" spans="2:7">
      <c r="B1677" s="169" t="s">
        <v>305</v>
      </c>
      <c r="C1677" s="104"/>
      <c r="D1677" s="267"/>
      <c r="E1677" s="114"/>
      <c r="F1677" s="180"/>
      <c r="G1677" s="174"/>
    </row>
    <row r="1678" spans="2:7" ht="13.5" thickBot="1">
      <c r="B1678" s="175" t="s">
        <v>306</v>
      </c>
      <c r="C1678" s="104"/>
      <c r="D1678" s="267" t="s">
        <v>307</v>
      </c>
      <c r="E1678" s="114">
        <f>+G1675</f>
        <v>1.0559099999999999</v>
      </c>
      <c r="F1678" s="180">
        <v>0.03</v>
      </c>
      <c r="G1678" s="183">
        <f>E1678*F1678</f>
        <v>3.1677299999999999E-2</v>
      </c>
    </row>
    <row r="1679" spans="2:7">
      <c r="B1679" s="175"/>
      <c r="C1679" s="104"/>
      <c r="D1679" s="267"/>
      <c r="E1679" s="114"/>
      <c r="F1679" s="184" t="s">
        <v>339</v>
      </c>
      <c r="G1679" s="170">
        <f>SUM(G1676:G1678)</f>
        <v>3.1677299999999999E-2</v>
      </c>
    </row>
    <row r="1680" spans="2:7">
      <c r="B1680" s="176"/>
      <c r="C1680" s="177"/>
      <c r="D1680" s="177"/>
      <c r="E1680" s="177"/>
      <c r="F1680" s="118"/>
      <c r="G1680" s="170"/>
    </row>
    <row r="1681" spans="2:7">
      <c r="B1681" s="169" t="s">
        <v>267</v>
      </c>
      <c r="C1681" s="104"/>
      <c r="D1681" s="267"/>
      <c r="E1681" s="114"/>
      <c r="F1681" s="180"/>
      <c r="G1681" s="174"/>
    </row>
    <row r="1682" spans="2:7">
      <c r="B1682" s="175" t="s">
        <v>433</v>
      </c>
      <c r="C1682" s="104"/>
      <c r="D1682" s="267" t="s">
        <v>364</v>
      </c>
      <c r="E1682" s="114">
        <v>186.62</v>
      </c>
      <c r="F1682" s="173">
        <f>1/D1683</f>
        <v>4.0000000000000001E-3</v>
      </c>
      <c r="G1682" s="174">
        <f>E1682*F1682</f>
        <v>0.74648000000000003</v>
      </c>
    </row>
    <row r="1683" spans="2:7">
      <c r="B1683" s="175"/>
      <c r="C1683" s="181" t="s">
        <v>270</v>
      </c>
      <c r="D1683" s="182">
        <v>250</v>
      </c>
      <c r="E1683" s="114"/>
      <c r="F1683" s="180"/>
      <c r="G1683" s="174"/>
    </row>
    <row r="1684" spans="2:7">
      <c r="B1684" s="175" t="s">
        <v>434</v>
      </c>
      <c r="C1684" s="104"/>
      <c r="D1684" s="267" t="s">
        <v>364</v>
      </c>
      <c r="E1684" s="114">
        <v>186.02</v>
      </c>
      <c r="F1684" s="173">
        <f>1/D1685</f>
        <v>0.01</v>
      </c>
      <c r="G1684" s="174">
        <f>E1684*F1684</f>
        <v>1.8602000000000001</v>
      </c>
    </row>
    <row r="1685" spans="2:7" ht="13.5" thickBot="1">
      <c r="B1685" s="175"/>
      <c r="C1685" s="181" t="s">
        <v>270</v>
      </c>
      <c r="D1685" s="182">
        <v>100</v>
      </c>
      <c r="E1685" s="114"/>
      <c r="F1685" s="180"/>
      <c r="G1685" s="183"/>
    </row>
    <row r="1686" spans="2:7">
      <c r="B1686" s="175"/>
      <c r="C1686" s="104"/>
      <c r="D1686" s="267"/>
      <c r="E1686" s="114"/>
      <c r="F1686" s="184" t="s">
        <v>339</v>
      </c>
      <c r="G1686" s="170">
        <f>SUM(G1682:G1685)</f>
        <v>2.6066799999999999</v>
      </c>
    </row>
    <row r="1687" spans="2:7" ht="13.5" thickBot="1">
      <c r="B1687" s="175"/>
      <c r="C1687" s="104"/>
      <c r="D1687" s="267"/>
      <c r="E1687" s="114"/>
      <c r="F1687" s="118"/>
      <c r="G1687" s="170"/>
    </row>
    <row r="1688" spans="2:7" ht="14.25" thickTop="1" thickBot="1">
      <c r="B1688" s="185"/>
      <c r="C1688" s="186"/>
      <c r="D1688" s="186"/>
      <c r="E1688" s="187" t="s">
        <v>274</v>
      </c>
      <c r="F1688" s="188"/>
      <c r="G1688" s="189">
        <f>G1686+G1679+G1675+G1668</f>
        <v>6.3162672999999998</v>
      </c>
    </row>
    <row r="1689" spans="2:7" ht="13.5" thickTop="1">
      <c r="B1689" s="175"/>
      <c r="C1689" s="104"/>
      <c r="D1689" s="104"/>
      <c r="E1689" s="112" t="s">
        <v>275</v>
      </c>
      <c r="F1689" s="113">
        <v>10</v>
      </c>
      <c r="G1689" s="190">
        <f>(+G1688*F1689)/100</f>
        <v>0.63162673000000003</v>
      </c>
    </row>
    <row r="1690" spans="2:7" ht="13.5" thickBot="1">
      <c r="B1690" s="175"/>
      <c r="C1690" s="104"/>
      <c r="D1690" s="104"/>
      <c r="E1690" s="191"/>
      <c r="F1690" s="113"/>
      <c r="G1690" s="183"/>
    </row>
    <row r="1691" spans="2:7">
      <c r="B1691" s="175"/>
      <c r="C1691" s="104"/>
      <c r="D1691" s="104"/>
      <c r="E1691" s="191" t="s">
        <v>276</v>
      </c>
      <c r="F1691" s="113"/>
      <c r="G1691" s="174">
        <f>G1688+G1689+G1690</f>
        <v>6.9478940299999996</v>
      </c>
    </row>
    <row r="1692" spans="2:7" ht="13.5" thickBot="1">
      <c r="B1692" s="175"/>
      <c r="C1692" s="104"/>
      <c r="D1692" s="104"/>
      <c r="E1692" s="191" t="s">
        <v>277</v>
      </c>
      <c r="F1692" s="113">
        <v>0.7</v>
      </c>
      <c r="G1692" s="183">
        <f>(+F1692*G1691)/100</f>
        <v>4.8635258209999997E-2</v>
      </c>
    </row>
    <row r="1693" spans="2:7">
      <c r="B1693" s="175"/>
      <c r="C1693" s="104"/>
      <c r="D1693" s="104"/>
      <c r="E1693" s="191" t="s">
        <v>276</v>
      </c>
      <c r="F1693" s="113"/>
      <c r="G1693" s="174">
        <f>+G1691+G1692</f>
        <v>6.9965292882099996</v>
      </c>
    </row>
    <row r="1694" spans="2:7" ht="13.5" thickBot="1">
      <c r="B1694" s="175"/>
      <c r="C1694" s="104"/>
      <c r="D1694" s="104"/>
      <c r="E1694" s="191" t="s">
        <v>278</v>
      </c>
      <c r="F1694" s="113">
        <v>3.8</v>
      </c>
      <c r="G1694" s="183">
        <f>(+F1694*G1693)/100</f>
        <v>0.26586811295197998</v>
      </c>
    </row>
    <row r="1695" spans="2:7">
      <c r="B1695" s="175"/>
      <c r="C1695" s="104"/>
      <c r="D1695" s="104"/>
      <c r="E1695" s="191" t="s">
        <v>276</v>
      </c>
      <c r="F1695" s="113"/>
      <c r="G1695" s="174">
        <f>+G1693+G1694</f>
        <v>7.2623974011619801</v>
      </c>
    </row>
    <row r="1696" spans="2:7" ht="13.5" thickBot="1">
      <c r="B1696" s="175"/>
      <c r="C1696" s="104"/>
      <c r="D1696" s="104"/>
      <c r="E1696" s="191" t="s">
        <v>279</v>
      </c>
      <c r="F1696" s="113">
        <v>0.5</v>
      </c>
      <c r="G1696" s="183">
        <f>G1695*F1696/100</f>
        <v>3.6311987005809898E-2</v>
      </c>
    </row>
    <row r="1697" spans="1:7" ht="13.5" thickBot="1">
      <c r="B1697" s="175"/>
      <c r="C1697" s="104"/>
      <c r="D1697" s="104"/>
      <c r="E1697" s="118" t="s">
        <v>273</v>
      </c>
      <c r="F1697" s="110"/>
      <c r="G1697" s="170">
        <f>G1695+G1696</f>
        <v>7.29870938816779</v>
      </c>
    </row>
    <row r="1698" spans="1:7" ht="14.25" thickTop="1" thickBot="1">
      <c r="B1698" s="185"/>
      <c r="C1698" s="186"/>
      <c r="D1698" s="186"/>
      <c r="E1698" s="187" t="s">
        <v>6</v>
      </c>
      <c r="F1698" s="188"/>
      <c r="G1698" s="189">
        <f>+G1697</f>
        <v>7.29870938816779</v>
      </c>
    </row>
    <row r="1699" spans="1:7" ht="13.5" thickTop="1">
      <c r="B1699" s="104"/>
      <c r="C1699" s="104"/>
      <c r="D1699" s="104"/>
      <c r="E1699" s="199"/>
      <c r="F1699" s="200"/>
      <c r="G1699" s="119"/>
    </row>
    <row r="1700" spans="1:7">
      <c r="A1700" s="120"/>
      <c r="B1700" s="275"/>
      <c r="C1700" s="479" t="s">
        <v>180</v>
      </c>
      <c r="D1700" s="479"/>
      <c r="E1700" s="479"/>
      <c r="F1700" s="479"/>
      <c r="G1700" s="479"/>
    </row>
    <row r="1701" spans="1:7">
      <c r="A1701" s="120"/>
      <c r="B1701" s="275"/>
      <c r="C1701" s="274"/>
      <c r="D1701" s="274"/>
      <c r="E1701" s="274"/>
      <c r="F1701" s="167" t="s">
        <v>10</v>
      </c>
      <c r="G1701" s="167" t="s">
        <v>389</v>
      </c>
    </row>
    <row r="1702" spans="1:7">
      <c r="A1702" s="120"/>
      <c r="B1702" s="275" t="s">
        <v>181</v>
      </c>
      <c r="C1702" s="479" t="s">
        <v>182</v>
      </c>
      <c r="D1702" s="479"/>
      <c r="E1702" s="479"/>
      <c r="F1702" s="479"/>
      <c r="G1702" s="479"/>
    </row>
    <row r="1703" spans="1:7">
      <c r="A1703" s="120"/>
      <c r="B1703" s="275" t="s">
        <v>427</v>
      </c>
      <c r="C1703" s="462" t="s">
        <v>184</v>
      </c>
      <c r="D1703" s="462"/>
      <c r="E1703" s="462"/>
      <c r="F1703" s="462"/>
      <c r="G1703" s="462"/>
    </row>
    <row r="1704" spans="1:7">
      <c r="A1704" s="120"/>
      <c r="B1704" s="275" t="s">
        <v>428</v>
      </c>
      <c r="C1704" s="480" t="s">
        <v>186</v>
      </c>
      <c r="D1704" s="480"/>
      <c r="E1704" s="480"/>
      <c r="F1704" s="480"/>
      <c r="G1704" s="480"/>
    </row>
    <row r="1705" spans="1:7">
      <c r="A1705" s="120"/>
      <c r="B1705" s="275" t="s">
        <v>435</v>
      </c>
      <c r="C1705" s="479" t="s">
        <v>192</v>
      </c>
      <c r="D1705" s="479"/>
      <c r="E1705" s="479"/>
      <c r="F1705" s="479"/>
      <c r="G1705" s="479"/>
    </row>
    <row r="1706" spans="1:7">
      <c r="A1706" s="120">
        <v>29</v>
      </c>
      <c r="B1706" s="275" t="s">
        <v>193</v>
      </c>
      <c r="C1706" s="480" t="s">
        <v>194</v>
      </c>
      <c r="D1706" s="480"/>
      <c r="E1706" s="480"/>
      <c r="F1706" s="480"/>
      <c r="G1706" s="480"/>
    </row>
    <row r="1707" spans="1:7" ht="13.5" thickBot="1">
      <c r="B1707" s="117"/>
    </row>
    <row r="1708" spans="1:7" ht="13.5" thickTop="1">
      <c r="B1708" s="464" t="s">
        <v>265</v>
      </c>
      <c r="C1708" s="465"/>
      <c r="D1708" s="464" t="s">
        <v>10</v>
      </c>
      <c r="E1708" s="464" t="s">
        <v>266</v>
      </c>
      <c r="F1708" s="464" t="s">
        <v>11</v>
      </c>
      <c r="G1708" s="464" t="s">
        <v>14</v>
      </c>
    </row>
    <row r="1709" spans="1:7" ht="13.5" thickBot="1">
      <c r="B1709" s="466"/>
      <c r="C1709" s="466"/>
      <c r="D1709" s="466"/>
      <c r="E1709" s="466"/>
      <c r="F1709" s="466"/>
      <c r="G1709" s="467"/>
    </row>
    <row r="1710" spans="1:7" ht="13.5" thickTop="1">
      <c r="B1710" s="169" t="s">
        <v>289</v>
      </c>
      <c r="C1710" s="104"/>
      <c r="D1710" s="267"/>
      <c r="E1710" s="114"/>
      <c r="F1710" s="114"/>
      <c r="G1710" s="170"/>
    </row>
    <row r="1711" spans="1:7">
      <c r="B1711" s="171" t="s">
        <v>431</v>
      </c>
      <c r="C1711" s="104"/>
      <c r="D1711" s="267" t="s">
        <v>353</v>
      </c>
      <c r="E1711" s="114">
        <v>40</v>
      </c>
      <c r="F1711" s="173">
        <v>5.7000000000000002E-2</v>
      </c>
      <c r="G1711" s="174">
        <f>E1711*F1711</f>
        <v>2.2800000000000002</v>
      </c>
    </row>
    <row r="1712" spans="1:7" ht="13.5" thickBot="1">
      <c r="B1712" s="171" t="s">
        <v>432</v>
      </c>
      <c r="C1712" s="104"/>
      <c r="D1712" s="172" t="s">
        <v>291</v>
      </c>
      <c r="E1712" s="114">
        <v>12</v>
      </c>
      <c r="F1712" s="173">
        <v>2.8500000000000001E-2</v>
      </c>
      <c r="G1712" s="183">
        <f>E1712*F1712</f>
        <v>0.34200000000000003</v>
      </c>
    </row>
    <row r="1713" spans="2:7">
      <c r="B1713" s="176"/>
      <c r="C1713" s="177"/>
      <c r="D1713" s="177"/>
      <c r="E1713" s="177"/>
      <c r="F1713" s="118" t="s">
        <v>273</v>
      </c>
      <c r="G1713" s="170">
        <f>SUM(G1711:G1712)</f>
        <v>2.6220000000000003</v>
      </c>
    </row>
    <row r="1714" spans="2:7">
      <c r="B1714" s="176"/>
      <c r="C1714" s="177"/>
      <c r="D1714" s="177"/>
      <c r="E1714" s="177"/>
      <c r="F1714" s="118"/>
      <c r="G1714" s="170"/>
    </row>
    <row r="1715" spans="2:7">
      <c r="B1715" s="179" t="s">
        <v>301</v>
      </c>
      <c r="C1715" s="104"/>
      <c r="D1715" s="267"/>
      <c r="E1715" s="114"/>
      <c r="F1715" s="180"/>
      <c r="G1715" s="174"/>
    </row>
    <row r="1716" spans="2:7">
      <c r="B1716" s="175" t="s">
        <v>354</v>
      </c>
      <c r="C1716" s="104"/>
      <c r="D1716" s="267" t="s">
        <v>303</v>
      </c>
      <c r="E1716" s="114">
        <v>700.9</v>
      </c>
      <c r="F1716" s="173">
        <f>1/D1717</f>
        <v>1E-3</v>
      </c>
      <c r="G1716" s="174">
        <f>E1716*F1716</f>
        <v>0.70089999999999997</v>
      </c>
    </row>
    <row r="1717" spans="2:7">
      <c r="B1717" s="175"/>
      <c r="C1717" s="181" t="s">
        <v>270</v>
      </c>
      <c r="D1717" s="182">
        <v>1000</v>
      </c>
      <c r="E1717" s="114"/>
      <c r="F1717" s="180"/>
      <c r="G1717" s="174"/>
    </row>
    <row r="1718" spans="2:7">
      <c r="B1718" s="175" t="s">
        <v>304</v>
      </c>
      <c r="C1718" s="104"/>
      <c r="D1718" s="267" t="s">
        <v>303</v>
      </c>
      <c r="E1718" s="114">
        <v>355.01</v>
      </c>
      <c r="F1718" s="173">
        <f>1/D1719</f>
        <v>1E-3</v>
      </c>
      <c r="G1718" s="174">
        <f>E1718*F1718</f>
        <v>0.35500999999999999</v>
      </c>
    </row>
    <row r="1719" spans="2:7" ht="13.5" thickBot="1">
      <c r="B1719" s="175"/>
      <c r="C1719" s="181" t="s">
        <v>270</v>
      </c>
      <c r="D1719" s="182">
        <v>1000</v>
      </c>
      <c r="E1719" s="114"/>
      <c r="F1719" s="180"/>
      <c r="G1719" s="183"/>
    </row>
    <row r="1720" spans="2:7">
      <c r="B1720" s="175"/>
      <c r="C1720" s="104"/>
      <c r="D1720" s="267"/>
      <c r="E1720" s="114"/>
      <c r="F1720" s="184" t="s">
        <v>339</v>
      </c>
      <c r="G1720" s="170">
        <f>SUM(G1716:G1719)</f>
        <v>1.0559099999999999</v>
      </c>
    </row>
    <row r="1721" spans="2:7">
      <c r="B1721" s="175"/>
      <c r="C1721" s="104"/>
      <c r="D1721" s="267"/>
      <c r="E1721" s="114"/>
      <c r="F1721" s="180"/>
      <c r="G1721" s="174"/>
    </row>
    <row r="1722" spans="2:7">
      <c r="B1722" s="169" t="s">
        <v>305</v>
      </c>
      <c r="C1722" s="104"/>
      <c r="D1722" s="267"/>
      <c r="E1722" s="114"/>
      <c r="F1722" s="180"/>
      <c r="G1722" s="174"/>
    </row>
    <row r="1723" spans="2:7" ht="13.5" thickBot="1">
      <c r="B1723" s="175" t="s">
        <v>306</v>
      </c>
      <c r="C1723" s="104"/>
      <c r="D1723" s="267" t="s">
        <v>307</v>
      </c>
      <c r="E1723" s="114">
        <f>+G1720</f>
        <v>1.0559099999999999</v>
      </c>
      <c r="F1723" s="180">
        <v>0.03</v>
      </c>
      <c r="G1723" s="183">
        <f>E1723*F1723</f>
        <v>3.1677299999999999E-2</v>
      </c>
    </row>
    <row r="1724" spans="2:7">
      <c r="B1724" s="175"/>
      <c r="C1724" s="104"/>
      <c r="D1724" s="267"/>
      <c r="E1724" s="114"/>
      <c r="F1724" s="184" t="s">
        <v>339</v>
      </c>
      <c r="G1724" s="170">
        <f>SUM(G1721:G1723)</f>
        <v>3.1677299999999999E-2</v>
      </c>
    </row>
    <row r="1725" spans="2:7">
      <c r="B1725" s="176"/>
      <c r="C1725" s="177"/>
      <c r="D1725" s="177"/>
      <c r="E1725" s="177"/>
      <c r="F1725" s="118"/>
      <c r="G1725" s="170"/>
    </row>
    <row r="1726" spans="2:7">
      <c r="B1726" s="169" t="s">
        <v>267</v>
      </c>
      <c r="C1726" s="104"/>
      <c r="D1726" s="267"/>
      <c r="E1726" s="114"/>
      <c r="F1726" s="180"/>
      <c r="G1726" s="174"/>
    </row>
    <row r="1727" spans="2:7">
      <c r="B1727" s="175" t="s">
        <v>433</v>
      </c>
      <c r="C1727" s="104"/>
      <c r="D1727" s="267" t="s">
        <v>364</v>
      </c>
      <c r="E1727" s="114">
        <v>186.62</v>
      </c>
      <c r="F1727" s="173">
        <f>1/D1728</f>
        <v>4.0000000000000001E-3</v>
      </c>
      <c r="G1727" s="174">
        <f>E1727*F1727</f>
        <v>0.74648000000000003</v>
      </c>
    </row>
    <row r="1728" spans="2:7">
      <c r="B1728" s="175"/>
      <c r="C1728" s="181" t="s">
        <v>270</v>
      </c>
      <c r="D1728" s="182">
        <v>250</v>
      </c>
      <c r="E1728" s="114"/>
      <c r="F1728" s="180"/>
      <c r="G1728" s="174"/>
    </row>
    <row r="1729" spans="2:7">
      <c r="B1729" s="175" t="s">
        <v>434</v>
      </c>
      <c r="C1729" s="104"/>
      <c r="D1729" s="267" t="s">
        <v>364</v>
      </c>
      <c r="E1729" s="114">
        <v>186.02</v>
      </c>
      <c r="F1729" s="173">
        <f>1/D1730</f>
        <v>0.01</v>
      </c>
      <c r="G1729" s="174">
        <f>E1729*F1729</f>
        <v>1.8602000000000001</v>
      </c>
    </row>
    <row r="1730" spans="2:7" ht="13.5" thickBot="1">
      <c r="B1730" s="175"/>
      <c r="C1730" s="181" t="s">
        <v>270</v>
      </c>
      <c r="D1730" s="182">
        <v>100</v>
      </c>
      <c r="E1730" s="114"/>
      <c r="F1730" s="180"/>
      <c r="G1730" s="183"/>
    </row>
    <row r="1731" spans="2:7">
      <c r="B1731" s="175"/>
      <c r="C1731" s="104"/>
      <c r="D1731" s="267"/>
      <c r="E1731" s="114"/>
      <c r="F1731" s="184" t="s">
        <v>339</v>
      </c>
      <c r="G1731" s="170">
        <f>SUM(G1727:G1730)</f>
        <v>2.6066799999999999</v>
      </c>
    </row>
    <row r="1732" spans="2:7" ht="13.5" thickBot="1">
      <c r="B1732" s="175"/>
      <c r="C1732" s="104"/>
      <c r="D1732" s="267"/>
      <c r="E1732" s="114"/>
      <c r="F1732" s="118"/>
      <c r="G1732" s="170"/>
    </row>
    <row r="1733" spans="2:7" ht="14.25" thickTop="1" thickBot="1">
      <c r="B1733" s="185"/>
      <c r="C1733" s="186"/>
      <c r="D1733" s="186"/>
      <c r="E1733" s="187" t="s">
        <v>274</v>
      </c>
      <c r="F1733" s="188"/>
      <c r="G1733" s="189">
        <f>G1731+G1724+G1720+G1713</f>
        <v>6.3162672999999998</v>
      </c>
    </row>
    <row r="1734" spans="2:7" ht="13.5" thickTop="1">
      <c r="B1734" s="175"/>
      <c r="C1734" s="104"/>
      <c r="D1734" s="104"/>
      <c r="E1734" s="112" t="s">
        <v>275</v>
      </c>
      <c r="F1734" s="113">
        <v>10</v>
      </c>
      <c r="G1734" s="190">
        <f>(+G1733*F1734)/100</f>
        <v>0.63162673000000003</v>
      </c>
    </row>
    <row r="1735" spans="2:7" ht="13.5" thickBot="1">
      <c r="B1735" s="175"/>
      <c r="C1735" s="104"/>
      <c r="D1735" s="104"/>
      <c r="E1735" s="191"/>
      <c r="F1735" s="113"/>
      <c r="G1735" s="183"/>
    </row>
    <row r="1736" spans="2:7">
      <c r="B1736" s="175"/>
      <c r="C1736" s="104"/>
      <c r="D1736" s="104"/>
      <c r="E1736" s="191" t="s">
        <v>276</v>
      </c>
      <c r="F1736" s="113"/>
      <c r="G1736" s="174">
        <f>G1733+G1734+G1735</f>
        <v>6.9478940299999996</v>
      </c>
    </row>
    <row r="1737" spans="2:7" ht="13.5" thickBot="1">
      <c r="B1737" s="175"/>
      <c r="C1737" s="104"/>
      <c r="D1737" s="104"/>
      <c r="E1737" s="191" t="s">
        <v>277</v>
      </c>
      <c r="F1737" s="113">
        <v>0.7</v>
      </c>
      <c r="G1737" s="183">
        <f>(+F1737*G1736)/100</f>
        <v>4.8635258209999997E-2</v>
      </c>
    </row>
    <row r="1738" spans="2:7">
      <c r="B1738" s="175"/>
      <c r="C1738" s="104"/>
      <c r="D1738" s="104"/>
      <c r="E1738" s="191" t="s">
        <v>276</v>
      </c>
      <c r="F1738" s="113"/>
      <c r="G1738" s="174">
        <f>+G1736+G1737</f>
        <v>6.9965292882099996</v>
      </c>
    </row>
    <row r="1739" spans="2:7" ht="13.5" thickBot="1">
      <c r="B1739" s="175"/>
      <c r="C1739" s="104"/>
      <c r="D1739" s="104"/>
      <c r="E1739" s="191" t="s">
        <v>278</v>
      </c>
      <c r="F1739" s="113">
        <v>3.8</v>
      </c>
      <c r="G1739" s="183">
        <f>(+F1739*G1738)/100</f>
        <v>0.26586811295197998</v>
      </c>
    </row>
    <row r="1740" spans="2:7">
      <c r="B1740" s="175"/>
      <c r="C1740" s="104"/>
      <c r="D1740" s="104"/>
      <c r="E1740" s="191" t="s">
        <v>276</v>
      </c>
      <c r="F1740" s="113"/>
      <c r="G1740" s="174">
        <f>+G1738+G1739</f>
        <v>7.2623974011619801</v>
      </c>
    </row>
    <row r="1741" spans="2:7" ht="13.5" thickBot="1">
      <c r="B1741" s="175"/>
      <c r="C1741" s="104"/>
      <c r="D1741" s="104"/>
      <c r="E1741" s="191" t="s">
        <v>279</v>
      </c>
      <c r="F1741" s="113">
        <v>0.5</v>
      </c>
      <c r="G1741" s="183">
        <f>G1740*F1741/100</f>
        <v>3.6311987005809898E-2</v>
      </c>
    </row>
    <row r="1742" spans="2:7" ht="13.5" thickBot="1">
      <c r="B1742" s="175"/>
      <c r="C1742" s="104"/>
      <c r="D1742" s="104"/>
      <c r="E1742" s="118" t="s">
        <v>273</v>
      </c>
      <c r="F1742" s="110"/>
      <c r="G1742" s="170">
        <f>G1740+G1741</f>
        <v>7.29870938816779</v>
      </c>
    </row>
    <row r="1743" spans="2:7" ht="14.25" thickTop="1" thickBot="1">
      <c r="B1743" s="185"/>
      <c r="C1743" s="186"/>
      <c r="D1743" s="186"/>
      <c r="E1743" s="187" t="s">
        <v>6</v>
      </c>
      <c r="F1743" s="188"/>
      <c r="G1743" s="189">
        <f>+G1742</f>
        <v>7.29870938816779</v>
      </c>
    </row>
    <row r="1744" spans="2:7" ht="13.5" thickTop="1">
      <c r="B1744" s="117"/>
    </row>
    <row r="1745" spans="1:7">
      <c r="B1745" s="117"/>
    </row>
    <row r="1746" spans="1:7">
      <c r="B1746" s="104"/>
      <c r="C1746" s="479" t="s">
        <v>689</v>
      </c>
      <c r="D1746" s="479"/>
      <c r="E1746" s="479"/>
      <c r="F1746" s="479"/>
      <c r="G1746" s="479"/>
    </row>
    <row r="1747" spans="1:7">
      <c r="B1747" s="104"/>
      <c r="C1747" s="104"/>
      <c r="D1747" s="104"/>
      <c r="E1747" s="199"/>
      <c r="F1747" s="274" t="s">
        <v>10</v>
      </c>
      <c r="G1747" s="274" t="s">
        <v>337</v>
      </c>
    </row>
    <row r="1748" spans="1:7">
      <c r="A1748" s="120"/>
      <c r="B1748" s="275" t="s">
        <v>97</v>
      </c>
      <c r="C1748" s="479" t="s">
        <v>195</v>
      </c>
      <c r="D1748" s="479"/>
      <c r="E1748" s="479"/>
      <c r="F1748" s="479"/>
      <c r="G1748" s="479"/>
    </row>
    <row r="1749" spans="1:7">
      <c r="A1749" s="120"/>
      <c r="B1749" s="275" t="s">
        <v>436</v>
      </c>
      <c r="C1749" s="479" t="s">
        <v>197</v>
      </c>
      <c r="D1749" s="479"/>
      <c r="E1749" s="479"/>
      <c r="F1749" s="479"/>
      <c r="G1749" s="479"/>
    </row>
    <row r="1750" spans="1:7">
      <c r="A1750" s="120"/>
      <c r="B1750" s="275" t="s">
        <v>439</v>
      </c>
      <c r="C1750" s="479" t="s">
        <v>199</v>
      </c>
      <c r="D1750" s="479"/>
      <c r="E1750" s="479"/>
      <c r="F1750" s="479"/>
      <c r="G1750" s="479"/>
    </row>
    <row r="1751" spans="1:7">
      <c r="A1751" s="120">
        <v>30</v>
      </c>
      <c r="B1751" s="275" t="s">
        <v>465</v>
      </c>
      <c r="C1751" s="480" t="s">
        <v>466</v>
      </c>
      <c r="D1751" s="480"/>
      <c r="E1751" s="480"/>
      <c r="F1751" s="480"/>
      <c r="G1751" s="480"/>
    </row>
    <row r="1752" spans="1:7" ht="13.5" thickBot="1">
      <c r="B1752" s="117"/>
    </row>
    <row r="1753" spans="1:7" ht="13.5" thickTop="1">
      <c r="B1753" s="464" t="s">
        <v>265</v>
      </c>
      <c r="C1753" s="465"/>
      <c r="D1753" s="464" t="s">
        <v>10</v>
      </c>
      <c r="E1753" s="464" t="s">
        <v>266</v>
      </c>
      <c r="F1753" s="464" t="s">
        <v>11</v>
      </c>
      <c r="G1753" s="464" t="s">
        <v>14</v>
      </c>
    </row>
    <row r="1754" spans="1:7" ht="13.5" thickBot="1">
      <c r="B1754" s="466"/>
      <c r="C1754" s="466"/>
      <c r="D1754" s="466"/>
      <c r="E1754" s="466"/>
      <c r="F1754" s="466"/>
      <c r="G1754" s="467"/>
    </row>
    <row r="1755" spans="1:7" ht="13.5" thickTop="1">
      <c r="B1755" s="169" t="s">
        <v>289</v>
      </c>
      <c r="C1755" s="104"/>
      <c r="D1755" s="267"/>
      <c r="E1755" s="114"/>
      <c r="F1755" s="114"/>
      <c r="G1755" s="170"/>
    </row>
    <row r="1756" spans="1:7">
      <c r="B1756" s="171" t="s">
        <v>441</v>
      </c>
      <c r="C1756" s="104"/>
      <c r="D1756" s="172" t="s">
        <v>297</v>
      </c>
      <c r="E1756" s="114">
        <v>18</v>
      </c>
      <c r="F1756" s="173">
        <v>1</v>
      </c>
      <c r="G1756" s="174">
        <f>E1756*F1756</f>
        <v>18</v>
      </c>
    </row>
    <row r="1757" spans="1:7">
      <c r="B1757" s="171" t="s">
        <v>437</v>
      </c>
      <c r="C1757" s="104"/>
      <c r="D1757" s="172" t="s">
        <v>353</v>
      </c>
      <c r="E1757" s="114">
        <v>150</v>
      </c>
      <c r="F1757" s="173">
        <v>0.02</v>
      </c>
      <c r="G1757" s="174">
        <f>E1757*F1757</f>
        <v>3</v>
      </c>
    </row>
    <row r="1758" spans="1:7" ht="13.5" thickBot="1">
      <c r="B1758" s="171" t="s">
        <v>438</v>
      </c>
      <c r="C1758" s="104"/>
      <c r="D1758" s="172" t="s">
        <v>353</v>
      </c>
      <c r="E1758" s="114">
        <v>150</v>
      </c>
      <c r="F1758" s="173">
        <v>0.02</v>
      </c>
      <c r="G1758" s="183">
        <f>E1758*F1758</f>
        <v>3</v>
      </c>
    </row>
    <row r="1759" spans="1:7">
      <c r="B1759" s="176"/>
      <c r="C1759" s="177"/>
      <c r="D1759" s="177"/>
      <c r="E1759" s="177"/>
      <c r="F1759" s="118" t="s">
        <v>273</v>
      </c>
      <c r="G1759" s="170">
        <f>SUM(G1756:G1758)</f>
        <v>24</v>
      </c>
    </row>
    <row r="1760" spans="1:7">
      <c r="B1760" s="176"/>
      <c r="C1760" s="177"/>
      <c r="D1760" s="177"/>
      <c r="E1760" s="177"/>
      <c r="F1760" s="118"/>
      <c r="G1760" s="170"/>
    </row>
    <row r="1761" spans="2:7">
      <c r="B1761" s="179" t="s">
        <v>301</v>
      </c>
      <c r="C1761" s="104"/>
      <c r="D1761" s="267"/>
      <c r="E1761" s="114"/>
      <c r="F1761" s="180"/>
      <c r="G1761" s="174"/>
    </row>
    <row r="1762" spans="2:7">
      <c r="B1762" s="175" t="s">
        <v>304</v>
      </c>
      <c r="C1762" s="104"/>
      <c r="D1762" s="267" t="s">
        <v>303</v>
      </c>
      <c r="E1762" s="114">
        <v>355.01</v>
      </c>
      <c r="F1762" s="173">
        <f>1/D1763</f>
        <v>4.0000000000000001E-3</v>
      </c>
      <c r="G1762" s="174">
        <f>E1762*F1762</f>
        <v>1.42004</v>
      </c>
    </row>
    <row r="1763" spans="2:7" ht="13.5" thickBot="1">
      <c r="B1763" s="175"/>
      <c r="C1763" s="181" t="s">
        <v>270</v>
      </c>
      <c r="D1763" s="182">
        <v>250</v>
      </c>
      <c r="E1763" s="114"/>
      <c r="F1763" s="180"/>
      <c r="G1763" s="183"/>
    </row>
    <row r="1764" spans="2:7">
      <c r="B1764" s="175"/>
      <c r="C1764" s="104"/>
      <c r="D1764" s="267"/>
      <c r="E1764" s="114"/>
      <c r="F1764" s="184" t="s">
        <v>339</v>
      </c>
      <c r="G1764" s="170">
        <f>SUM(G1762:G1763)</f>
        <v>1.42004</v>
      </c>
    </row>
    <row r="1765" spans="2:7">
      <c r="B1765" s="175"/>
      <c r="C1765" s="104"/>
      <c r="D1765" s="267"/>
      <c r="E1765" s="114"/>
      <c r="F1765" s="180"/>
      <c r="G1765" s="174"/>
    </row>
    <row r="1766" spans="2:7">
      <c r="B1766" s="169" t="s">
        <v>305</v>
      </c>
      <c r="C1766" s="104"/>
      <c r="D1766" s="267"/>
      <c r="E1766" s="114"/>
      <c r="F1766" s="180"/>
      <c r="G1766" s="174"/>
    </row>
    <row r="1767" spans="2:7" ht="13.5" thickBot="1">
      <c r="B1767" s="175" t="s">
        <v>306</v>
      </c>
      <c r="C1767" s="104"/>
      <c r="D1767" s="267" t="s">
        <v>307</v>
      </c>
      <c r="E1767" s="114">
        <f>+G1764</f>
        <v>1.42004</v>
      </c>
      <c r="F1767" s="180">
        <v>0.03</v>
      </c>
      <c r="G1767" s="183">
        <f>E1767*F1767</f>
        <v>4.2601199999999999E-2</v>
      </c>
    </row>
    <row r="1768" spans="2:7">
      <c r="B1768" s="175"/>
      <c r="C1768" s="104"/>
      <c r="D1768" s="267"/>
      <c r="E1768" s="114"/>
      <c r="F1768" s="184" t="s">
        <v>339</v>
      </c>
      <c r="G1768" s="170">
        <f>SUM(G1765:G1767)</f>
        <v>4.2601199999999999E-2</v>
      </c>
    </row>
    <row r="1769" spans="2:7">
      <c r="B1769" s="176"/>
      <c r="C1769" s="177"/>
      <c r="D1769" s="177"/>
      <c r="E1769" s="177"/>
      <c r="F1769" s="118"/>
      <c r="G1769" s="170"/>
    </row>
    <row r="1770" spans="2:7">
      <c r="B1770" s="169" t="s">
        <v>267</v>
      </c>
      <c r="C1770" s="104"/>
      <c r="D1770" s="267"/>
      <c r="E1770" s="114"/>
      <c r="F1770" s="180"/>
      <c r="G1770" s="174"/>
    </row>
    <row r="1771" spans="2:7">
      <c r="B1771" s="175" t="s">
        <v>433</v>
      </c>
      <c r="C1771" s="104"/>
      <c r="D1771" s="267" t="s">
        <v>364</v>
      </c>
      <c r="E1771" s="114">
        <v>186.62</v>
      </c>
      <c r="F1771" s="173">
        <f>1/D1772</f>
        <v>2E-3</v>
      </c>
      <c r="G1771" s="174">
        <f>E1771*F1771</f>
        <v>0.37324000000000002</v>
      </c>
    </row>
    <row r="1772" spans="2:7" ht="13.5" thickBot="1">
      <c r="B1772" s="175"/>
      <c r="C1772" s="181" t="s">
        <v>270</v>
      </c>
      <c r="D1772" s="182">
        <v>500</v>
      </c>
      <c r="E1772" s="114"/>
      <c r="F1772" s="180"/>
      <c r="G1772" s="183"/>
    </row>
    <row r="1773" spans="2:7">
      <c r="B1773" s="175"/>
      <c r="C1773" s="104"/>
      <c r="D1773" s="267"/>
      <c r="E1773" s="114"/>
      <c r="F1773" s="184" t="s">
        <v>339</v>
      </c>
      <c r="G1773" s="170">
        <f>SUM(G1771:G1772)</f>
        <v>0.37324000000000002</v>
      </c>
    </row>
    <row r="1774" spans="2:7" ht="13.5" thickBot="1">
      <c r="B1774" s="175"/>
      <c r="C1774" s="104"/>
      <c r="D1774" s="267"/>
      <c r="E1774" s="114"/>
      <c r="F1774" s="118"/>
      <c r="G1774" s="170"/>
    </row>
    <row r="1775" spans="2:7" ht="14.25" thickTop="1" thickBot="1">
      <c r="B1775" s="185"/>
      <c r="C1775" s="186"/>
      <c r="D1775" s="186"/>
      <c r="E1775" s="187" t="s">
        <v>274</v>
      </c>
      <c r="F1775" s="188"/>
      <c r="G1775" s="189">
        <f>G1773+G1768+G1759+G1764</f>
        <v>25.835881199999999</v>
      </c>
    </row>
    <row r="1776" spans="2:7" ht="13.5" thickTop="1">
      <c r="B1776" s="175"/>
      <c r="C1776" s="104"/>
      <c r="D1776" s="104"/>
      <c r="E1776" s="112" t="s">
        <v>275</v>
      </c>
      <c r="F1776" s="113">
        <v>10</v>
      </c>
      <c r="G1776" s="190">
        <f>(+G1775*F1776)/100</f>
        <v>2.5835881199999999</v>
      </c>
    </row>
    <row r="1777" spans="1:7" ht="13.5" thickBot="1">
      <c r="B1777" s="175"/>
      <c r="C1777" s="104"/>
      <c r="D1777" s="104"/>
      <c r="E1777" s="191"/>
      <c r="F1777" s="113"/>
      <c r="G1777" s="183"/>
    </row>
    <row r="1778" spans="1:7">
      <c r="B1778" s="175"/>
      <c r="C1778" s="104"/>
      <c r="D1778" s="104"/>
      <c r="E1778" s="191" t="s">
        <v>276</v>
      </c>
      <c r="F1778" s="113"/>
      <c r="G1778" s="174">
        <f>G1775+G1776+G1777</f>
        <v>28.419469319999997</v>
      </c>
    </row>
    <row r="1779" spans="1:7" ht="13.5" thickBot="1">
      <c r="B1779" s="175"/>
      <c r="C1779" s="104"/>
      <c r="D1779" s="104"/>
      <c r="E1779" s="191" t="s">
        <v>277</v>
      </c>
      <c r="F1779" s="113">
        <v>0.7</v>
      </c>
      <c r="G1779" s="183">
        <f>(+F1779*G1778)/100</f>
        <v>0.19893628523999995</v>
      </c>
    </row>
    <row r="1780" spans="1:7">
      <c r="B1780" s="175"/>
      <c r="C1780" s="104"/>
      <c r="D1780" s="104"/>
      <c r="E1780" s="191" t="s">
        <v>276</v>
      </c>
      <c r="F1780" s="113"/>
      <c r="G1780" s="174">
        <f>+G1778+G1779</f>
        <v>28.618405605239996</v>
      </c>
    </row>
    <row r="1781" spans="1:7" ht="13.5" thickBot="1">
      <c r="B1781" s="175"/>
      <c r="C1781" s="104"/>
      <c r="D1781" s="104"/>
      <c r="E1781" s="191" t="s">
        <v>278</v>
      </c>
      <c r="F1781" s="113">
        <v>3.8</v>
      </c>
      <c r="G1781" s="183">
        <f>(+F1781*G1780)/100</f>
        <v>1.0874994129991198</v>
      </c>
    </row>
    <row r="1782" spans="1:7">
      <c r="B1782" s="175"/>
      <c r="C1782" s="104"/>
      <c r="D1782" s="104"/>
      <c r="E1782" s="191" t="s">
        <v>276</v>
      </c>
      <c r="F1782" s="113"/>
      <c r="G1782" s="174">
        <f>+G1780+G1781</f>
        <v>29.705905018239115</v>
      </c>
    </row>
    <row r="1783" spans="1:7" ht="13.5" thickBot="1">
      <c r="B1783" s="175"/>
      <c r="C1783" s="104"/>
      <c r="D1783" s="104"/>
      <c r="E1783" s="191" t="s">
        <v>279</v>
      </c>
      <c r="F1783" s="113">
        <v>0.5</v>
      </c>
      <c r="G1783" s="183">
        <f>G1782*F1783/100</f>
        <v>0.14852952509119557</v>
      </c>
    </row>
    <row r="1784" spans="1:7" ht="13.5" thickBot="1">
      <c r="B1784" s="175"/>
      <c r="C1784" s="104"/>
      <c r="D1784" s="104"/>
      <c r="E1784" s="118" t="s">
        <v>273</v>
      </c>
      <c r="F1784" s="110"/>
      <c r="G1784" s="170">
        <f>G1782+G1783</f>
        <v>29.85443454333031</v>
      </c>
    </row>
    <row r="1785" spans="1:7" ht="14.25" thickTop="1" thickBot="1">
      <c r="B1785" s="185"/>
      <c r="C1785" s="186"/>
      <c r="D1785" s="186"/>
      <c r="E1785" s="187" t="s">
        <v>6</v>
      </c>
      <c r="F1785" s="188"/>
      <c r="G1785" s="189">
        <f>+G1784</f>
        <v>29.85443454333031</v>
      </c>
    </row>
    <row r="1786" spans="1:7" ht="13.5" thickTop="1">
      <c r="B1786" s="104"/>
      <c r="C1786" s="104"/>
      <c r="D1786" s="104"/>
      <c r="E1786" s="199"/>
      <c r="F1786" s="200"/>
      <c r="G1786" s="119"/>
    </row>
    <row r="1787" spans="1:7">
      <c r="B1787" s="104"/>
      <c r="C1787" s="104"/>
      <c r="D1787" s="104"/>
      <c r="E1787" s="199"/>
      <c r="F1787" s="200"/>
      <c r="G1787" s="119"/>
    </row>
    <row r="1788" spans="1:7">
      <c r="B1788" s="104"/>
      <c r="C1788" s="479" t="s">
        <v>689</v>
      </c>
      <c r="D1788" s="479"/>
      <c r="E1788" s="479"/>
      <c r="F1788" s="479"/>
      <c r="G1788" s="479"/>
    </row>
    <row r="1789" spans="1:7">
      <c r="B1789" s="104"/>
      <c r="C1789" s="104"/>
      <c r="D1789" s="104"/>
      <c r="E1789" s="199"/>
      <c r="F1789" s="274" t="s">
        <v>10</v>
      </c>
      <c r="G1789" s="274" t="s">
        <v>337</v>
      </c>
    </row>
    <row r="1790" spans="1:7">
      <c r="A1790" s="120"/>
      <c r="B1790" s="275" t="s">
        <v>97</v>
      </c>
      <c r="C1790" s="479" t="s">
        <v>195</v>
      </c>
      <c r="D1790" s="479"/>
      <c r="E1790" s="479"/>
      <c r="F1790" s="479"/>
      <c r="G1790" s="479"/>
    </row>
    <row r="1791" spans="1:7">
      <c r="A1791" s="120"/>
      <c r="B1791" s="275" t="s">
        <v>436</v>
      </c>
      <c r="C1791" s="479" t="s">
        <v>197</v>
      </c>
      <c r="D1791" s="479"/>
      <c r="E1791" s="479"/>
      <c r="F1791" s="479"/>
      <c r="G1791" s="479"/>
    </row>
    <row r="1792" spans="1:7">
      <c r="A1792" s="120"/>
      <c r="B1792" s="275" t="s">
        <v>439</v>
      </c>
      <c r="C1792" s="479" t="s">
        <v>199</v>
      </c>
      <c r="D1792" s="479"/>
      <c r="E1792" s="479"/>
      <c r="F1792" s="479"/>
      <c r="G1792" s="479"/>
    </row>
    <row r="1793" spans="1:7">
      <c r="A1793" s="120">
        <v>31</v>
      </c>
      <c r="B1793" s="275" t="s">
        <v>440</v>
      </c>
      <c r="C1793" s="480" t="s">
        <v>201</v>
      </c>
      <c r="D1793" s="480"/>
      <c r="E1793" s="480"/>
      <c r="F1793" s="480"/>
      <c r="G1793" s="480"/>
    </row>
    <row r="1794" spans="1:7" ht="13.5" thickBot="1">
      <c r="B1794" s="117"/>
    </row>
    <row r="1795" spans="1:7" ht="13.5" thickTop="1">
      <c r="B1795" s="464" t="s">
        <v>265</v>
      </c>
      <c r="C1795" s="465"/>
      <c r="D1795" s="464" t="s">
        <v>10</v>
      </c>
      <c r="E1795" s="464" t="s">
        <v>266</v>
      </c>
      <c r="F1795" s="464" t="s">
        <v>11</v>
      </c>
      <c r="G1795" s="464" t="s">
        <v>14</v>
      </c>
    </row>
    <row r="1796" spans="1:7" ht="13.5" thickBot="1">
      <c r="B1796" s="466"/>
      <c r="C1796" s="466"/>
      <c r="D1796" s="466"/>
      <c r="E1796" s="466"/>
      <c r="F1796" s="466"/>
      <c r="G1796" s="467"/>
    </row>
    <row r="1797" spans="1:7" ht="13.5" thickTop="1">
      <c r="B1797" s="169" t="s">
        <v>289</v>
      </c>
      <c r="C1797" s="104"/>
      <c r="D1797" s="267"/>
      <c r="E1797" s="114"/>
      <c r="F1797" s="114"/>
      <c r="G1797" s="170"/>
    </row>
    <row r="1798" spans="1:7">
      <c r="B1798" s="171" t="s">
        <v>441</v>
      </c>
      <c r="C1798" s="104"/>
      <c r="D1798" s="172" t="s">
        <v>297</v>
      </c>
      <c r="E1798" s="114">
        <v>18</v>
      </c>
      <c r="F1798" s="173">
        <v>1</v>
      </c>
      <c r="G1798" s="174">
        <f>E1798*F1798</f>
        <v>18</v>
      </c>
    </row>
    <row r="1799" spans="1:7">
      <c r="B1799" s="171" t="s">
        <v>437</v>
      </c>
      <c r="C1799" s="104"/>
      <c r="D1799" s="172" t="s">
        <v>353</v>
      </c>
      <c r="E1799" s="114">
        <v>150</v>
      </c>
      <c r="F1799" s="173">
        <v>0.02</v>
      </c>
      <c r="G1799" s="174">
        <f>E1799*F1799</f>
        <v>3</v>
      </c>
    </row>
    <row r="1800" spans="1:7" ht="13.5" thickBot="1">
      <c r="B1800" s="171" t="s">
        <v>438</v>
      </c>
      <c r="C1800" s="104"/>
      <c r="D1800" s="172" t="s">
        <v>353</v>
      </c>
      <c r="E1800" s="114">
        <v>150</v>
      </c>
      <c r="F1800" s="173">
        <v>0.02</v>
      </c>
      <c r="G1800" s="183">
        <f>E1800*F1800</f>
        <v>3</v>
      </c>
    </row>
    <row r="1801" spans="1:7">
      <c r="B1801" s="176"/>
      <c r="C1801" s="177"/>
      <c r="D1801" s="177"/>
      <c r="E1801" s="177"/>
      <c r="F1801" s="118" t="s">
        <v>273</v>
      </c>
      <c r="G1801" s="170">
        <f>SUM(G1798:G1800)</f>
        <v>24</v>
      </c>
    </row>
    <row r="1802" spans="1:7">
      <c r="B1802" s="176"/>
      <c r="C1802" s="177"/>
      <c r="D1802" s="177"/>
      <c r="E1802" s="177"/>
      <c r="F1802" s="118"/>
      <c r="G1802" s="170"/>
    </row>
    <row r="1803" spans="1:7">
      <c r="B1803" s="179" t="s">
        <v>301</v>
      </c>
      <c r="C1803" s="104"/>
      <c r="D1803" s="267"/>
      <c r="E1803" s="114"/>
      <c r="F1803" s="180"/>
      <c r="G1803" s="174"/>
    </row>
    <row r="1804" spans="1:7">
      <c r="B1804" s="175" t="s">
        <v>304</v>
      </c>
      <c r="C1804" s="104"/>
      <c r="D1804" s="267" t="s">
        <v>303</v>
      </c>
      <c r="E1804" s="114">
        <v>355.01</v>
      </c>
      <c r="F1804" s="173">
        <f>1/D1805</f>
        <v>4.0000000000000001E-3</v>
      </c>
      <c r="G1804" s="174">
        <f>E1804*F1804</f>
        <v>1.42004</v>
      </c>
    </row>
    <row r="1805" spans="1:7" ht="13.5" thickBot="1">
      <c r="B1805" s="175"/>
      <c r="C1805" s="181" t="s">
        <v>270</v>
      </c>
      <c r="D1805" s="182">
        <v>250</v>
      </c>
      <c r="E1805" s="114"/>
      <c r="F1805" s="180"/>
      <c r="G1805" s="183"/>
    </row>
    <row r="1806" spans="1:7">
      <c r="B1806" s="175"/>
      <c r="C1806" s="104"/>
      <c r="D1806" s="267"/>
      <c r="E1806" s="114"/>
      <c r="F1806" s="184" t="s">
        <v>339</v>
      </c>
      <c r="G1806" s="170">
        <f>SUM(G1804:G1805)</f>
        <v>1.42004</v>
      </c>
    </row>
    <row r="1807" spans="1:7">
      <c r="B1807" s="175"/>
      <c r="C1807" s="104"/>
      <c r="D1807" s="267"/>
      <c r="E1807" s="114"/>
      <c r="F1807" s="180"/>
      <c r="G1807" s="174"/>
    </row>
    <row r="1808" spans="1:7">
      <c r="B1808" s="169" t="s">
        <v>305</v>
      </c>
      <c r="C1808" s="104"/>
      <c r="D1808" s="267"/>
      <c r="E1808" s="114"/>
      <c r="F1808" s="180"/>
      <c r="G1808" s="174"/>
    </row>
    <row r="1809" spans="2:7" ht="13.5" thickBot="1">
      <c r="B1809" s="175" t="s">
        <v>306</v>
      </c>
      <c r="C1809" s="104"/>
      <c r="D1809" s="267" t="s">
        <v>307</v>
      </c>
      <c r="E1809" s="114">
        <f>+G1806</f>
        <v>1.42004</v>
      </c>
      <c r="F1809" s="180">
        <v>0.03</v>
      </c>
      <c r="G1809" s="183">
        <f>E1809*F1809</f>
        <v>4.2601199999999999E-2</v>
      </c>
    </row>
    <row r="1810" spans="2:7">
      <c r="B1810" s="175"/>
      <c r="C1810" s="104"/>
      <c r="D1810" s="267"/>
      <c r="E1810" s="114"/>
      <c r="F1810" s="184" t="s">
        <v>339</v>
      </c>
      <c r="G1810" s="170">
        <f>SUM(G1807:G1809)</f>
        <v>4.2601199999999999E-2</v>
      </c>
    </row>
    <row r="1811" spans="2:7">
      <c r="B1811" s="176"/>
      <c r="C1811" s="177"/>
      <c r="D1811" s="177"/>
      <c r="E1811" s="177"/>
      <c r="F1811" s="118"/>
      <c r="G1811" s="170"/>
    </row>
    <row r="1812" spans="2:7">
      <c r="B1812" s="169" t="s">
        <v>267</v>
      </c>
      <c r="C1812" s="104"/>
      <c r="D1812" s="267"/>
      <c r="E1812" s="114"/>
      <c r="F1812" s="180"/>
      <c r="G1812" s="174"/>
    </row>
    <row r="1813" spans="2:7">
      <c r="B1813" s="175" t="s">
        <v>433</v>
      </c>
      <c r="C1813" s="104"/>
      <c r="D1813" s="267" t="s">
        <v>364</v>
      </c>
      <c r="E1813" s="114">
        <v>186.62</v>
      </c>
      <c r="F1813" s="173">
        <f>1/D1814</f>
        <v>2E-3</v>
      </c>
      <c r="G1813" s="174">
        <f>E1813*F1813</f>
        <v>0.37324000000000002</v>
      </c>
    </row>
    <row r="1814" spans="2:7" ht="13.5" thickBot="1">
      <c r="B1814" s="175"/>
      <c r="C1814" s="181" t="s">
        <v>270</v>
      </c>
      <c r="D1814" s="182">
        <v>500</v>
      </c>
      <c r="E1814" s="114"/>
      <c r="F1814" s="180"/>
      <c r="G1814" s="183"/>
    </row>
    <row r="1815" spans="2:7">
      <c r="B1815" s="175"/>
      <c r="C1815" s="104"/>
      <c r="D1815" s="267"/>
      <c r="E1815" s="114"/>
      <c r="F1815" s="184" t="s">
        <v>339</v>
      </c>
      <c r="G1815" s="170">
        <f>SUM(G1813:G1814)</f>
        <v>0.37324000000000002</v>
      </c>
    </row>
    <row r="1816" spans="2:7" ht="13.5" thickBot="1">
      <c r="B1816" s="175"/>
      <c r="C1816" s="104"/>
      <c r="D1816" s="267"/>
      <c r="E1816" s="114"/>
      <c r="F1816" s="118"/>
      <c r="G1816" s="170"/>
    </row>
    <row r="1817" spans="2:7" ht="14.25" thickTop="1" thickBot="1">
      <c r="B1817" s="185"/>
      <c r="C1817" s="186"/>
      <c r="D1817" s="186"/>
      <c r="E1817" s="187" t="s">
        <v>274</v>
      </c>
      <c r="F1817" s="188"/>
      <c r="G1817" s="189">
        <f>G1815+G1810+G1801+G1806</f>
        <v>25.835881199999999</v>
      </c>
    </row>
    <row r="1818" spans="2:7" ht="13.5" thickTop="1">
      <c r="B1818" s="175"/>
      <c r="C1818" s="104"/>
      <c r="D1818" s="104"/>
      <c r="E1818" s="112" t="s">
        <v>275</v>
      </c>
      <c r="F1818" s="113">
        <v>10</v>
      </c>
      <c r="G1818" s="190">
        <f>(+G1817*F1818)/100</f>
        <v>2.5835881199999999</v>
      </c>
    </row>
    <row r="1819" spans="2:7" ht="13.5" thickBot="1">
      <c r="B1819" s="175"/>
      <c r="C1819" s="104"/>
      <c r="D1819" s="104"/>
      <c r="E1819" s="191"/>
      <c r="F1819" s="113"/>
      <c r="G1819" s="183"/>
    </row>
    <row r="1820" spans="2:7">
      <c r="B1820" s="175"/>
      <c r="C1820" s="104"/>
      <c r="D1820" s="104"/>
      <c r="E1820" s="191" t="s">
        <v>276</v>
      </c>
      <c r="F1820" s="113"/>
      <c r="G1820" s="174">
        <f>G1817+G1818+G1819</f>
        <v>28.419469319999997</v>
      </c>
    </row>
    <row r="1821" spans="2:7" ht="13.5" thickBot="1">
      <c r="B1821" s="175"/>
      <c r="C1821" s="104"/>
      <c r="D1821" s="104"/>
      <c r="E1821" s="191" t="s">
        <v>277</v>
      </c>
      <c r="F1821" s="113">
        <v>0.7</v>
      </c>
      <c r="G1821" s="183">
        <f>(+F1821*G1820)/100</f>
        <v>0.19893628523999995</v>
      </c>
    </row>
    <row r="1822" spans="2:7">
      <c r="B1822" s="175"/>
      <c r="C1822" s="104"/>
      <c r="D1822" s="104"/>
      <c r="E1822" s="191" t="s">
        <v>276</v>
      </c>
      <c r="F1822" s="113"/>
      <c r="G1822" s="174">
        <f>+G1820+G1821</f>
        <v>28.618405605239996</v>
      </c>
    </row>
    <row r="1823" spans="2:7" ht="13.5" thickBot="1">
      <c r="B1823" s="175"/>
      <c r="C1823" s="104"/>
      <c r="D1823" s="104"/>
      <c r="E1823" s="191" t="s">
        <v>278</v>
      </c>
      <c r="F1823" s="113">
        <v>3.8</v>
      </c>
      <c r="G1823" s="183">
        <f>(+F1823*G1822)/100</f>
        <v>1.0874994129991198</v>
      </c>
    </row>
    <row r="1824" spans="2:7">
      <c r="B1824" s="175"/>
      <c r="C1824" s="104"/>
      <c r="D1824" s="104"/>
      <c r="E1824" s="191" t="s">
        <v>276</v>
      </c>
      <c r="F1824" s="113"/>
      <c r="G1824" s="174">
        <f>+G1822+G1823</f>
        <v>29.705905018239115</v>
      </c>
    </row>
    <row r="1825" spans="1:7" ht="13.5" thickBot="1">
      <c r="B1825" s="175"/>
      <c r="C1825" s="104"/>
      <c r="D1825" s="104"/>
      <c r="E1825" s="191" t="s">
        <v>279</v>
      </c>
      <c r="F1825" s="113">
        <v>0.5</v>
      </c>
      <c r="G1825" s="183">
        <f>G1824*F1825/100</f>
        <v>0.14852952509119557</v>
      </c>
    </row>
    <row r="1826" spans="1:7" ht="13.5" thickBot="1">
      <c r="B1826" s="175"/>
      <c r="C1826" s="104"/>
      <c r="D1826" s="104"/>
      <c r="E1826" s="118" t="s">
        <v>273</v>
      </c>
      <c r="F1826" s="110"/>
      <c r="G1826" s="170">
        <f>G1824+G1825</f>
        <v>29.85443454333031</v>
      </c>
    </row>
    <row r="1827" spans="1:7" ht="14.25" thickTop="1" thickBot="1">
      <c r="B1827" s="185"/>
      <c r="C1827" s="186"/>
      <c r="D1827" s="186"/>
      <c r="E1827" s="187" t="s">
        <v>6</v>
      </c>
      <c r="F1827" s="188"/>
      <c r="G1827" s="189">
        <f>+G1826</f>
        <v>29.85443454333031</v>
      </c>
    </row>
    <row r="1828" spans="1:7" ht="13.5" thickTop="1"/>
    <row r="1830" spans="1:7">
      <c r="A1830" s="120"/>
      <c r="B1830" s="269"/>
      <c r="C1830" s="484" t="s">
        <v>202</v>
      </c>
      <c r="D1830" s="484"/>
      <c r="E1830" s="484"/>
      <c r="F1830" s="484"/>
      <c r="G1830" s="484"/>
    </row>
    <row r="1831" spans="1:7">
      <c r="A1831" s="120"/>
      <c r="B1831" s="269"/>
      <c r="C1831" s="104"/>
      <c r="D1831" s="104"/>
      <c r="E1831" s="199"/>
      <c r="F1831" s="274" t="s">
        <v>10</v>
      </c>
      <c r="G1831" s="274" t="s">
        <v>337</v>
      </c>
    </row>
    <row r="1832" spans="1:7">
      <c r="A1832" s="120"/>
      <c r="B1832" s="275" t="s">
        <v>203</v>
      </c>
      <c r="C1832" s="484" t="s">
        <v>204</v>
      </c>
      <c r="D1832" s="484"/>
      <c r="E1832" s="484"/>
      <c r="F1832" s="484"/>
      <c r="G1832" s="484"/>
    </row>
    <row r="1833" spans="1:7">
      <c r="A1833" s="120"/>
      <c r="B1833" s="275" t="s">
        <v>442</v>
      </c>
      <c r="C1833" s="477" t="s">
        <v>206</v>
      </c>
      <c r="D1833" s="477"/>
      <c r="E1833" s="477"/>
      <c r="F1833" s="477"/>
      <c r="G1833" s="477"/>
    </row>
    <row r="1834" spans="1:7">
      <c r="A1834" s="120"/>
      <c r="B1834" s="275" t="s">
        <v>447</v>
      </c>
      <c r="C1834" s="479" t="s">
        <v>211</v>
      </c>
      <c r="D1834" s="479"/>
      <c r="E1834" s="479"/>
      <c r="F1834" s="479"/>
      <c r="G1834" s="479"/>
    </row>
    <row r="1835" spans="1:7">
      <c r="A1835" s="120"/>
      <c r="B1835" s="275" t="s">
        <v>448</v>
      </c>
      <c r="C1835" s="479" t="s">
        <v>213</v>
      </c>
      <c r="D1835" s="479"/>
      <c r="E1835" s="479"/>
      <c r="F1835" s="479"/>
      <c r="G1835" s="479"/>
    </row>
    <row r="1836" spans="1:7">
      <c r="A1836" s="120">
        <v>32</v>
      </c>
      <c r="B1836" s="269" t="s">
        <v>449</v>
      </c>
      <c r="C1836" s="478" t="s">
        <v>209</v>
      </c>
      <c r="D1836" s="477"/>
      <c r="E1836" s="477"/>
      <c r="F1836" s="477"/>
      <c r="G1836" s="477"/>
    </row>
    <row r="1837" spans="1:7" ht="13.5" thickBot="1">
      <c r="B1837" s="117"/>
    </row>
    <row r="1838" spans="1:7" ht="13.5" thickTop="1">
      <c r="B1838" s="464" t="s">
        <v>265</v>
      </c>
      <c r="C1838" s="465"/>
      <c r="D1838" s="464" t="s">
        <v>10</v>
      </c>
      <c r="E1838" s="464" t="s">
        <v>266</v>
      </c>
      <c r="F1838" s="464" t="s">
        <v>11</v>
      </c>
      <c r="G1838" s="464" t="s">
        <v>14</v>
      </c>
    </row>
    <row r="1839" spans="1:7" ht="13.5" thickBot="1">
      <c r="B1839" s="466"/>
      <c r="C1839" s="466"/>
      <c r="D1839" s="466"/>
      <c r="E1839" s="466"/>
      <c r="F1839" s="466"/>
      <c r="G1839" s="467"/>
    </row>
    <row r="1840" spans="1:7" ht="13.5" thickTop="1">
      <c r="B1840" s="169" t="s">
        <v>289</v>
      </c>
      <c r="C1840" s="104"/>
      <c r="D1840" s="267"/>
      <c r="E1840" s="114"/>
      <c r="F1840" s="114"/>
      <c r="G1840" s="170"/>
    </row>
    <row r="1841" spans="2:7">
      <c r="B1841" s="171" t="s">
        <v>444</v>
      </c>
      <c r="C1841" s="104"/>
      <c r="D1841" s="172" t="s">
        <v>297</v>
      </c>
      <c r="E1841" s="114">
        <v>3000</v>
      </c>
      <c r="F1841" s="173">
        <v>1</v>
      </c>
      <c r="G1841" s="174">
        <f>E1841*F1841</f>
        <v>3000</v>
      </c>
    </row>
    <row r="1842" spans="2:7">
      <c r="B1842" s="175" t="s">
        <v>445</v>
      </c>
      <c r="C1842" s="104"/>
      <c r="D1842" s="267" t="s">
        <v>359</v>
      </c>
      <c r="E1842" s="114">
        <v>2100</v>
      </c>
      <c r="F1842" s="173">
        <v>5.28E-3</v>
      </c>
      <c r="G1842" s="174">
        <f>ROUND(E1842*F1842,2)</f>
        <v>11.09</v>
      </c>
    </row>
    <row r="1843" spans="2:7">
      <c r="B1843" s="175" t="s">
        <v>446</v>
      </c>
      <c r="C1843" s="104"/>
      <c r="D1843" s="267" t="s">
        <v>263</v>
      </c>
      <c r="E1843" s="114">
        <v>125</v>
      </c>
      <c r="F1843" s="173">
        <v>1.2200000000000001E-2</v>
      </c>
      <c r="G1843" s="174">
        <f>E1843*F1843</f>
        <v>1.5250000000000001</v>
      </c>
    </row>
    <row r="1844" spans="2:7">
      <c r="B1844" s="175" t="s">
        <v>361</v>
      </c>
      <c r="C1844" s="104"/>
      <c r="D1844" s="267" t="s">
        <v>263</v>
      </c>
      <c r="E1844" s="114">
        <v>200</v>
      </c>
      <c r="F1844" s="173">
        <v>1.2200000000000001E-2</v>
      </c>
      <c r="G1844" s="174">
        <f>E1844*F1844</f>
        <v>2.44</v>
      </c>
    </row>
    <row r="1845" spans="2:7" ht="13.5" thickBot="1">
      <c r="B1845" s="175" t="s">
        <v>362</v>
      </c>
      <c r="C1845" s="104"/>
      <c r="D1845" s="267" t="s">
        <v>263</v>
      </c>
      <c r="E1845" s="114">
        <v>10</v>
      </c>
      <c r="F1845" s="173">
        <v>4.0000000000000001E-3</v>
      </c>
      <c r="G1845" s="174">
        <f>E1845*F1845</f>
        <v>0.04</v>
      </c>
    </row>
    <row r="1846" spans="2:7">
      <c r="B1846" s="176"/>
      <c r="C1846" s="177"/>
      <c r="D1846" s="177"/>
      <c r="E1846" s="177"/>
      <c r="F1846" s="118" t="s">
        <v>273</v>
      </c>
      <c r="G1846" s="178">
        <f>SUM(G1841:G1845)</f>
        <v>3015.0950000000003</v>
      </c>
    </row>
    <row r="1847" spans="2:7">
      <c r="B1847" s="176"/>
      <c r="C1847" s="177"/>
      <c r="D1847" s="177"/>
      <c r="E1847" s="177"/>
      <c r="F1847" s="118"/>
      <c r="G1847" s="170"/>
    </row>
    <row r="1848" spans="2:7">
      <c r="B1848" s="179" t="s">
        <v>301</v>
      </c>
      <c r="C1848" s="104"/>
      <c r="D1848" s="267"/>
      <c r="E1848" s="114"/>
      <c r="F1848" s="180"/>
      <c r="G1848" s="174"/>
    </row>
    <row r="1849" spans="2:7">
      <c r="B1849" s="175" t="s">
        <v>304</v>
      </c>
      <c r="C1849" s="104"/>
      <c r="D1849" s="267" t="s">
        <v>303</v>
      </c>
      <c r="E1849" s="114">
        <v>355.01</v>
      </c>
      <c r="F1849" s="173">
        <f>1/D1850</f>
        <v>0.33333333333333331</v>
      </c>
      <c r="G1849" s="174">
        <f>E1849*F1849</f>
        <v>118.33666666666666</v>
      </c>
    </row>
    <row r="1850" spans="2:7" ht="13.5" thickBot="1">
      <c r="B1850" s="175"/>
      <c r="C1850" s="181" t="s">
        <v>270</v>
      </c>
      <c r="D1850" s="182">
        <v>3</v>
      </c>
      <c r="E1850" s="114"/>
      <c r="F1850" s="180"/>
      <c r="G1850" s="183"/>
    </row>
    <row r="1851" spans="2:7">
      <c r="B1851" s="175"/>
      <c r="C1851" s="104"/>
      <c r="D1851" s="267"/>
      <c r="E1851" s="114"/>
      <c r="F1851" s="184" t="s">
        <v>339</v>
      </c>
      <c r="G1851" s="170">
        <f>SUM(G1849:G1850)</f>
        <v>118.33666666666666</v>
      </c>
    </row>
    <row r="1852" spans="2:7">
      <c r="B1852" s="175"/>
      <c r="C1852" s="104"/>
      <c r="D1852" s="267"/>
      <c r="E1852" s="114"/>
      <c r="F1852" s="180"/>
      <c r="G1852" s="174"/>
    </row>
    <row r="1853" spans="2:7">
      <c r="B1853" s="169" t="s">
        <v>305</v>
      </c>
      <c r="C1853" s="104"/>
      <c r="D1853" s="267"/>
      <c r="E1853" s="114"/>
      <c r="F1853" s="180"/>
      <c r="G1853" s="174"/>
    </row>
    <row r="1854" spans="2:7" ht="13.5" thickBot="1">
      <c r="B1854" s="175" t="s">
        <v>306</v>
      </c>
      <c r="C1854" s="104"/>
      <c r="D1854" s="267" t="s">
        <v>307</v>
      </c>
      <c r="E1854" s="114">
        <f>+G1851</f>
        <v>118.33666666666666</v>
      </c>
      <c r="F1854" s="180">
        <v>0.03</v>
      </c>
      <c r="G1854" s="183">
        <f>E1854*F1854</f>
        <v>3.5500999999999996</v>
      </c>
    </row>
    <row r="1855" spans="2:7">
      <c r="B1855" s="175"/>
      <c r="C1855" s="104"/>
      <c r="D1855" s="267"/>
      <c r="E1855" s="114"/>
      <c r="F1855" s="184" t="s">
        <v>339</v>
      </c>
      <c r="G1855" s="170">
        <f>SUM(G1852:G1854)</f>
        <v>3.5500999999999996</v>
      </c>
    </row>
    <row r="1856" spans="2:7">
      <c r="B1856" s="176"/>
      <c r="C1856" s="177"/>
      <c r="D1856" s="177"/>
      <c r="E1856" s="177"/>
      <c r="F1856" s="118"/>
      <c r="G1856" s="170"/>
    </row>
    <row r="1857" spans="2:7">
      <c r="B1857" s="169" t="s">
        <v>267</v>
      </c>
      <c r="C1857" s="104"/>
      <c r="D1857" s="267"/>
      <c r="E1857" s="114"/>
      <c r="F1857" s="180"/>
      <c r="G1857" s="174"/>
    </row>
    <row r="1858" spans="2:7">
      <c r="B1858" s="175" t="s">
        <v>433</v>
      </c>
      <c r="C1858" s="104"/>
      <c r="D1858" s="267" t="s">
        <v>364</v>
      </c>
      <c r="E1858" s="114">
        <v>186.62</v>
      </c>
      <c r="F1858" s="173">
        <f>1/D1859</f>
        <v>0.5</v>
      </c>
      <c r="G1858" s="174">
        <f>E1858*F1858</f>
        <v>93.31</v>
      </c>
    </row>
    <row r="1859" spans="2:7" ht="13.5" thickBot="1">
      <c r="B1859" s="175"/>
      <c r="C1859" s="181" t="s">
        <v>270</v>
      </c>
      <c r="D1859" s="182">
        <v>2</v>
      </c>
      <c r="E1859" s="114"/>
      <c r="F1859" s="180"/>
      <c r="G1859" s="183"/>
    </row>
    <row r="1860" spans="2:7">
      <c r="B1860" s="175"/>
      <c r="C1860" s="104"/>
      <c r="D1860" s="267"/>
      <c r="E1860" s="114"/>
      <c r="F1860" s="184" t="s">
        <v>339</v>
      </c>
      <c r="G1860" s="170">
        <f>SUM(G1858:G1859)</f>
        <v>93.31</v>
      </c>
    </row>
    <row r="1861" spans="2:7" ht="13.5" thickBot="1">
      <c r="B1861" s="175"/>
      <c r="C1861" s="104"/>
      <c r="D1861" s="267"/>
      <c r="E1861" s="114"/>
      <c r="F1861" s="118"/>
      <c r="G1861" s="170"/>
    </row>
    <row r="1862" spans="2:7" ht="14.25" thickTop="1" thickBot="1">
      <c r="B1862" s="185"/>
      <c r="C1862" s="186"/>
      <c r="D1862" s="186"/>
      <c r="E1862" s="187" t="s">
        <v>274</v>
      </c>
      <c r="F1862" s="188"/>
      <c r="G1862" s="189">
        <f>G1860+G1855+G1851+G1846</f>
        <v>3230.2917666666667</v>
      </c>
    </row>
    <row r="1863" spans="2:7" ht="13.5" thickTop="1">
      <c r="B1863" s="175"/>
      <c r="C1863" s="104"/>
      <c r="D1863" s="104"/>
      <c r="E1863" s="112" t="s">
        <v>275</v>
      </c>
      <c r="F1863" s="113">
        <v>10</v>
      </c>
      <c r="G1863" s="190">
        <f>(+G1862*F1863)/100</f>
        <v>323.02917666666667</v>
      </c>
    </row>
    <row r="1864" spans="2:7" ht="13.5" thickBot="1">
      <c r="B1864" s="175"/>
      <c r="C1864" s="104"/>
      <c r="D1864" s="104"/>
      <c r="E1864" s="191"/>
      <c r="F1864" s="113"/>
      <c r="G1864" s="183"/>
    </row>
    <row r="1865" spans="2:7">
      <c r="B1865" s="175"/>
      <c r="C1865" s="104"/>
      <c r="D1865" s="104"/>
      <c r="E1865" s="191" t="s">
        <v>276</v>
      </c>
      <c r="F1865" s="113"/>
      <c r="G1865" s="174">
        <f>G1862+G1863+G1864</f>
        <v>3553.3209433333332</v>
      </c>
    </row>
    <row r="1866" spans="2:7" ht="13.5" thickBot="1">
      <c r="B1866" s="175"/>
      <c r="C1866" s="104"/>
      <c r="D1866" s="104"/>
      <c r="E1866" s="191" t="s">
        <v>277</v>
      </c>
      <c r="F1866" s="113">
        <v>0.7</v>
      </c>
      <c r="G1866" s="183">
        <f>(+F1866*G1865)/100</f>
        <v>24.873246603333332</v>
      </c>
    </row>
    <row r="1867" spans="2:7">
      <c r="B1867" s="175"/>
      <c r="C1867" s="104"/>
      <c r="D1867" s="104"/>
      <c r="E1867" s="191" t="s">
        <v>276</v>
      </c>
      <c r="F1867" s="113"/>
      <c r="G1867" s="174">
        <f>+G1865+G1866</f>
        <v>3578.1941899366666</v>
      </c>
    </row>
    <row r="1868" spans="2:7" ht="13.5" thickBot="1">
      <c r="B1868" s="175"/>
      <c r="C1868" s="104"/>
      <c r="D1868" s="104"/>
      <c r="E1868" s="191" t="s">
        <v>278</v>
      </c>
      <c r="F1868" s="113">
        <v>3.8</v>
      </c>
      <c r="G1868" s="183">
        <f>(+F1868*G1867)/100</f>
        <v>135.97137921759332</v>
      </c>
    </row>
    <row r="1869" spans="2:7">
      <c r="B1869" s="175"/>
      <c r="C1869" s="104"/>
      <c r="D1869" s="104"/>
      <c r="E1869" s="191" t="s">
        <v>276</v>
      </c>
      <c r="F1869" s="113"/>
      <c r="G1869" s="174">
        <f>+G1867+G1868</f>
        <v>3714.1655691542601</v>
      </c>
    </row>
    <row r="1870" spans="2:7" ht="13.5" thickBot="1">
      <c r="B1870" s="175"/>
      <c r="C1870" s="104"/>
      <c r="D1870" s="104"/>
      <c r="E1870" s="191" t="s">
        <v>279</v>
      </c>
      <c r="F1870" s="113">
        <v>0.5</v>
      </c>
      <c r="G1870" s="183">
        <f>G1869*F1870/100</f>
        <v>18.570827845771301</v>
      </c>
    </row>
    <row r="1871" spans="2:7" ht="13.5" thickBot="1">
      <c r="B1871" s="175"/>
      <c r="C1871" s="104"/>
      <c r="D1871" s="104"/>
      <c r="E1871" s="118" t="s">
        <v>273</v>
      </c>
      <c r="F1871" s="110"/>
      <c r="G1871" s="170">
        <f>G1869+G1870</f>
        <v>3732.7363970000315</v>
      </c>
    </row>
    <row r="1872" spans="2:7" ht="14.25" thickTop="1" thickBot="1">
      <c r="B1872" s="185"/>
      <c r="C1872" s="186"/>
      <c r="D1872" s="186"/>
      <c r="E1872" s="187" t="s">
        <v>6</v>
      </c>
      <c r="F1872" s="188"/>
      <c r="G1872" s="189">
        <f>+G1871</f>
        <v>3732.7363970000315</v>
      </c>
    </row>
    <row r="1873" spans="1:7" ht="13.5" thickTop="1">
      <c r="A1873" s="120"/>
      <c r="B1873" s="269"/>
      <c r="C1873" s="273"/>
      <c r="D1873" s="272"/>
      <c r="E1873" s="272"/>
      <c r="F1873" s="272"/>
      <c r="G1873" s="272"/>
    </row>
    <row r="1874" spans="1:7">
      <c r="A1874" s="120"/>
      <c r="B1874" s="269"/>
      <c r="C1874" s="273"/>
      <c r="D1874" s="272"/>
      <c r="E1874" s="272"/>
      <c r="F1874" s="272"/>
      <c r="G1874" s="272"/>
    </row>
    <row r="1875" spans="1:7">
      <c r="A1875" s="120"/>
      <c r="B1875" s="269"/>
      <c r="C1875" s="484" t="s">
        <v>202</v>
      </c>
      <c r="D1875" s="484"/>
      <c r="E1875" s="484"/>
      <c r="F1875" s="484"/>
      <c r="G1875" s="484"/>
    </row>
    <row r="1876" spans="1:7">
      <c r="A1876" s="120"/>
      <c r="B1876" s="269"/>
      <c r="C1876" s="104"/>
      <c r="D1876" s="104"/>
      <c r="E1876" s="199"/>
      <c r="F1876" s="274" t="s">
        <v>10</v>
      </c>
      <c r="G1876" s="274" t="s">
        <v>337</v>
      </c>
    </row>
    <row r="1877" spans="1:7" ht="12.75" customHeight="1">
      <c r="A1877" s="120"/>
      <c r="B1877" s="275" t="s">
        <v>203</v>
      </c>
      <c r="C1877" s="484" t="s">
        <v>204</v>
      </c>
      <c r="D1877" s="484"/>
      <c r="E1877" s="484"/>
      <c r="F1877" s="484"/>
      <c r="G1877" s="484"/>
    </row>
    <row r="1878" spans="1:7" ht="12.75" customHeight="1">
      <c r="A1878" s="120"/>
      <c r="B1878" s="275" t="s">
        <v>442</v>
      </c>
      <c r="C1878" s="477" t="s">
        <v>206</v>
      </c>
      <c r="D1878" s="477"/>
      <c r="E1878" s="477"/>
      <c r="F1878" s="477"/>
      <c r="G1878" s="477"/>
    </row>
    <row r="1879" spans="1:7">
      <c r="A1879" s="120"/>
      <c r="B1879" s="275" t="s">
        <v>447</v>
      </c>
      <c r="C1879" s="479" t="s">
        <v>211</v>
      </c>
      <c r="D1879" s="479"/>
      <c r="E1879" s="479"/>
      <c r="F1879" s="479"/>
      <c r="G1879" s="479"/>
    </row>
    <row r="1880" spans="1:7">
      <c r="A1880" s="120"/>
      <c r="B1880" s="275" t="s">
        <v>450</v>
      </c>
      <c r="C1880" s="479" t="s">
        <v>216</v>
      </c>
      <c r="D1880" s="479"/>
      <c r="E1880" s="479"/>
      <c r="F1880" s="479"/>
      <c r="G1880" s="479"/>
    </row>
    <row r="1881" spans="1:7">
      <c r="A1881" s="120">
        <v>33</v>
      </c>
      <c r="B1881" s="275" t="s">
        <v>451</v>
      </c>
      <c r="C1881" s="478" t="s">
        <v>209</v>
      </c>
      <c r="D1881" s="477"/>
      <c r="E1881" s="477"/>
      <c r="F1881" s="477"/>
      <c r="G1881" s="477"/>
    </row>
    <row r="1882" spans="1:7" ht="13.5" thickBot="1">
      <c r="A1882" s="120"/>
      <c r="B1882" s="269"/>
      <c r="C1882" s="273"/>
      <c r="D1882" s="272"/>
      <c r="E1882" s="272"/>
      <c r="F1882" s="272"/>
      <c r="G1882" s="272"/>
    </row>
    <row r="1883" spans="1:7" ht="13.5" thickTop="1">
      <c r="B1883" s="464" t="s">
        <v>265</v>
      </c>
      <c r="C1883" s="465"/>
      <c r="D1883" s="464" t="s">
        <v>10</v>
      </c>
      <c r="E1883" s="464" t="s">
        <v>266</v>
      </c>
      <c r="F1883" s="464" t="s">
        <v>11</v>
      </c>
      <c r="G1883" s="464" t="s">
        <v>14</v>
      </c>
    </row>
    <row r="1884" spans="1:7" ht="13.5" thickBot="1">
      <c r="B1884" s="466"/>
      <c r="C1884" s="466"/>
      <c r="D1884" s="466"/>
      <c r="E1884" s="466"/>
      <c r="F1884" s="466"/>
      <c r="G1884" s="467"/>
    </row>
    <row r="1885" spans="1:7" ht="13.5" thickTop="1">
      <c r="B1885" s="169" t="s">
        <v>289</v>
      </c>
      <c r="C1885" s="104"/>
      <c r="D1885" s="267"/>
      <c r="E1885" s="114"/>
      <c r="F1885" s="114"/>
      <c r="G1885" s="170"/>
    </row>
    <row r="1886" spans="1:7">
      <c r="B1886" s="171" t="s">
        <v>444</v>
      </c>
      <c r="C1886" s="104"/>
      <c r="D1886" s="172" t="s">
        <v>297</v>
      </c>
      <c r="E1886" s="114">
        <v>3000</v>
      </c>
      <c r="F1886" s="173">
        <v>1</v>
      </c>
      <c r="G1886" s="174">
        <f>E1886*F1886</f>
        <v>3000</v>
      </c>
    </row>
    <row r="1887" spans="1:7">
      <c r="B1887" s="175" t="s">
        <v>445</v>
      </c>
      <c r="C1887" s="104"/>
      <c r="D1887" s="267" t="s">
        <v>359</v>
      </c>
      <c r="E1887" s="114">
        <v>2100</v>
      </c>
      <c r="F1887" s="173">
        <v>5.28E-3</v>
      </c>
      <c r="G1887" s="174">
        <f>ROUND(E1887*F1887,2)</f>
        <v>11.09</v>
      </c>
    </row>
    <row r="1888" spans="1:7">
      <c r="B1888" s="175" t="s">
        <v>446</v>
      </c>
      <c r="C1888" s="104"/>
      <c r="D1888" s="267" t="s">
        <v>263</v>
      </c>
      <c r="E1888" s="114">
        <v>125</v>
      </c>
      <c r="F1888" s="173">
        <v>1.2200000000000001E-2</v>
      </c>
      <c r="G1888" s="174">
        <f>E1888*F1888</f>
        <v>1.5250000000000001</v>
      </c>
    </row>
    <row r="1889" spans="2:7">
      <c r="B1889" s="175" t="s">
        <v>361</v>
      </c>
      <c r="C1889" s="104"/>
      <c r="D1889" s="267" t="s">
        <v>263</v>
      </c>
      <c r="E1889" s="114">
        <v>200</v>
      </c>
      <c r="F1889" s="173">
        <v>1.2200000000000001E-2</v>
      </c>
      <c r="G1889" s="174">
        <f>E1889*F1889</f>
        <v>2.44</v>
      </c>
    </row>
    <row r="1890" spans="2:7" ht="13.5" thickBot="1">
      <c r="B1890" s="175" t="s">
        <v>362</v>
      </c>
      <c r="C1890" s="104"/>
      <c r="D1890" s="267" t="s">
        <v>263</v>
      </c>
      <c r="E1890" s="114">
        <v>10</v>
      </c>
      <c r="F1890" s="173">
        <v>4.0000000000000001E-3</v>
      </c>
      <c r="G1890" s="174">
        <f>E1890*F1890</f>
        <v>0.04</v>
      </c>
    </row>
    <row r="1891" spans="2:7">
      <c r="B1891" s="176"/>
      <c r="C1891" s="177"/>
      <c r="D1891" s="177"/>
      <c r="E1891" s="177"/>
      <c r="F1891" s="118" t="s">
        <v>273</v>
      </c>
      <c r="G1891" s="178">
        <f>SUM(G1886:G1890)</f>
        <v>3015.0950000000003</v>
      </c>
    </row>
    <row r="1892" spans="2:7">
      <c r="B1892" s="176"/>
      <c r="C1892" s="177"/>
      <c r="D1892" s="177"/>
      <c r="E1892" s="177"/>
      <c r="F1892" s="118"/>
      <c r="G1892" s="170"/>
    </row>
    <row r="1893" spans="2:7">
      <c r="B1893" s="179" t="s">
        <v>301</v>
      </c>
      <c r="C1893" s="104"/>
      <c r="D1893" s="267"/>
      <c r="E1893" s="114"/>
      <c r="F1893" s="180"/>
      <c r="G1893" s="174"/>
    </row>
    <row r="1894" spans="2:7">
      <c r="B1894" s="175" t="s">
        <v>304</v>
      </c>
      <c r="C1894" s="104"/>
      <c r="D1894" s="267" t="s">
        <v>303</v>
      </c>
      <c r="E1894" s="114">
        <v>355.01</v>
      </c>
      <c r="F1894" s="173">
        <f>1/D1895</f>
        <v>0.33333333333333331</v>
      </c>
      <c r="G1894" s="174">
        <f>E1894*F1894</f>
        <v>118.33666666666666</v>
      </c>
    </row>
    <row r="1895" spans="2:7" ht="13.5" thickBot="1">
      <c r="B1895" s="175"/>
      <c r="C1895" s="181" t="s">
        <v>270</v>
      </c>
      <c r="D1895" s="182">
        <v>3</v>
      </c>
      <c r="E1895" s="114"/>
      <c r="F1895" s="180"/>
      <c r="G1895" s="183"/>
    </row>
    <row r="1896" spans="2:7">
      <c r="B1896" s="175"/>
      <c r="C1896" s="104"/>
      <c r="D1896" s="267"/>
      <c r="E1896" s="114"/>
      <c r="F1896" s="184" t="s">
        <v>339</v>
      </c>
      <c r="G1896" s="170">
        <f>SUM(G1894:G1895)</f>
        <v>118.33666666666666</v>
      </c>
    </row>
    <row r="1897" spans="2:7">
      <c r="B1897" s="175"/>
      <c r="C1897" s="104"/>
      <c r="D1897" s="267"/>
      <c r="E1897" s="114"/>
      <c r="F1897" s="180"/>
      <c r="G1897" s="174"/>
    </row>
    <row r="1898" spans="2:7">
      <c r="B1898" s="169" t="s">
        <v>305</v>
      </c>
      <c r="C1898" s="104"/>
      <c r="D1898" s="267"/>
      <c r="E1898" s="114"/>
      <c r="F1898" s="180"/>
      <c r="G1898" s="174"/>
    </row>
    <row r="1899" spans="2:7" ht="13.5" thickBot="1">
      <c r="B1899" s="175" t="s">
        <v>306</v>
      </c>
      <c r="C1899" s="104"/>
      <c r="D1899" s="267" t="s">
        <v>307</v>
      </c>
      <c r="E1899" s="114">
        <f>+G1896</f>
        <v>118.33666666666666</v>
      </c>
      <c r="F1899" s="180">
        <v>0.03</v>
      </c>
      <c r="G1899" s="183">
        <f>E1899*F1899</f>
        <v>3.5500999999999996</v>
      </c>
    </row>
    <row r="1900" spans="2:7">
      <c r="B1900" s="175"/>
      <c r="C1900" s="104"/>
      <c r="D1900" s="267"/>
      <c r="E1900" s="114"/>
      <c r="F1900" s="184" t="s">
        <v>339</v>
      </c>
      <c r="G1900" s="170">
        <f>SUM(G1897:G1899)</f>
        <v>3.5500999999999996</v>
      </c>
    </row>
    <row r="1901" spans="2:7">
      <c r="B1901" s="176"/>
      <c r="C1901" s="177"/>
      <c r="D1901" s="177"/>
      <c r="E1901" s="177"/>
      <c r="F1901" s="118"/>
      <c r="G1901" s="170"/>
    </row>
    <row r="1902" spans="2:7">
      <c r="B1902" s="169" t="s">
        <v>267</v>
      </c>
      <c r="C1902" s="104"/>
      <c r="D1902" s="267"/>
      <c r="E1902" s="114"/>
      <c r="F1902" s="180"/>
      <c r="G1902" s="174"/>
    </row>
    <row r="1903" spans="2:7">
      <c r="B1903" s="175" t="s">
        <v>433</v>
      </c>
      <c r="C1903" s="104"/>
      <c r="D1903" s="267" t="s">
        <v>364</v>
      </c>
      <c r="E1903" s="114">
        <v>186.62</v>
      </c>
      <c r="F1903" s="173">
        <f>1/D1904</f>
        <v>0.5</v>
      </c>
      <c r="G1903" s="174">
        <f>E1903*F1903</f>
        <v>93.31</v>
      </c>
    </row>
    <row r="1904" spans="2:7" ht="13.5" thickBot="1">
      <c r="B1904" s="175"/>
      <c r="C1904" s="181" t="s">
        <v>270</v>
      </c>
      <c r="D1904" s="182">
        <v>2</v>
      </c>
      <c r="E1904" s="114"/>
      <c r="F1904" s="180"/>
      <c r="G1904" s="183"/>
    </row>
    <row r="1905" spans="1:7">
      <c r="B1905" s="175"/>
      <c r="C1905" s="104"/>
      <c r="D1905" s="267"/>
      <c r="E1905" s="114"/>
      <c r="F1905" s="184" t="s">
        <v>339</v>
      </c>
      <c r="G1905" s="170">
        <f>SUM(G1903:G1904)</f>
        <v>93.31</v>
      </c>
    </row>
    <row r="1906" spans="1:7" ht="13.5" thickBot="1">
      <c r="B1906" s="175"/>
      <c r="C1906" s="104"/>
      <c r="D1906" s="267"/>
      <c r="E1906" s="114"/>
      <c r="F1906" s="118"/>
      <c r="G1906" s="170"/>
    </row>
    <row r="1907" spans="1:7" ht="14.25" thickTop="1" thickBot="1">
      <c r="B1907" s="185"/>
      <c r="C1907" s="186"/>
      <c r="D1907" s="186"/>
      <c r="E1907" s="187" t="s">
        <v>274</v>
      </c>
      <c r="F1907" s="188"/>
      <c r="G1907" s="189">
        <f>G1905+G1900+G1896+G1891</f>
        <v>3230.2917666666667</v>
      </c>
    </row>
    <row r="1908" spans="1:7" ht="13.5" thickTop="1">
      <c r="B1908" s="175"/>
      <c r="C1908" s="104"/>
      <c r="D1908" s="104"/>
      <c r="E1908" s="112" t="s">
        <v>275</v>
      </c>
      <c r="F1908" s="113">
        <v>10</v>
      </c>
      <c r="G1908" s="190">
        <f>(+G1907*F1908)/100</f>
        <v>323.02917666666667</v>
      </c>
    </row>
    <row r="1909" spans="1:7" ht="13.5" thickBot="1">
      <c r="B1909" s="175"/>
      <c r="C1909" s="104"/>
      <c r="D1909" s="104"/>
      <c r="E1909" s="191"/>
      <c r="F1909" s="113"/>
      <c r="G1909" s="183"/>
    </row>
    <row r="1910" spans="1:7">
      <c r="B1910" s="175"/>
      <c r="C1910" s="104"/>
      <c r="D1910" s="104"/>
      <c r="E1910" s="191" t="s">
        <v>276</v>
      </c>
      <c r="F1910" s="113"/>
      <c r="G1910" s="174">
        <f>G1907+G1908+G1909</f>
        <v>3553.3209433333332</v>
      </c>
    </row>
    <row r="1911" spans="1:7" ht="13.5" thickBot="1">
      <c r="B1911" s="175"/>
      <c r="C1911" s="104"/>
      <c r="D1911" s="104"/>
      <c r="E1911" s="191" t="s">
        <v>277</v>
      </c>
      <c r="F1911" s="113">
        <v>0.7</v>
      </c>
      <c r="G1911" s="183">
        <f>(+F1911*G1910)/100</f>
        <v>24.873246603333332</v>
      </c>
    </row>
    <row r="1912" spans="1:7">
      <c r="B1912" s="175"/>
      <c r="C1912" s="104"/>
      <c r="D1912" s="104"/>
      <c r="E1912" s="191" t="s">
        <v>276</v>
      </c>
      <c r="F1912" s="113"/>
      <c r="G1912" s="174">
        <f>+G1910+G1911</f>
        <v>3578.1941899366666</v>
      </c>
    </row>
    <row r="1913" spans="1:7" ht="13.5" thickBot="1">
      <c r="B1913" s="175"/>
      <c r="C1913" s="104"/>
      <c r="D1913" s="104"/>
      <c r="E1913" s="191" t="s">
        <v>278</v>
      </c>
      <c r="F1913" s="113">
        <v>3.8</v>
      </c>
      <c r="G1913" s="183">
        <f>(+F1913*G1912)/100</f>
        <v>135.97137921759332</v>
      </c>
    </row>
    <row r="1914" spans="1:7">
      <c r="B1914" s="175"/>
      <c r="C1914" s="104"/>
      <c r="D1914" s="104"/>
      <c r="E1914" s="191" t="s">
        <v>276</v>
      </c>
      <c r="F1914" s="113"/>
      <c r="G1914" s="174">
        <f>+G1912+G1913</f>
        <v>3714.1655691542601</v>
      </c>
    </row>
    <row r="1915" spans="1:7" ht="13.5" thickBot="1">
      <c r="B1915" s="175"/>
      <c r="C1915" s="104"/>
      <c r="D1915" s="104"/>
      <c r="E1915" s="191" t="s">
        <v>279</v>
      </c>
      <c r="F1915" s="113">
        <v>0.5</v>
      </c>
      <c r="G1915" s="183">
        <f>G1914*F1915/100</f>
        <v>18.570827845771301</v>
      </c>
    </row>
    <row r="1916" spans="1:7" ht="13.5" thickBot="1">
      <c r="B1916" s="175"/>
      <c r="C1916" s="104"/>
      <c r="D1916" s="104"/>
      <c r="E1916" s="118" t="s">
        <v>273</v>
      </c>
      <c r="F1916" s="110"/>
      <c r="G1916" s="170">
        <f>G1914+G1915</f>
        <v>3732.7363970000315</v>
      </c>
    </row>
    <row r="1917" spans="1:7" ht="14.25" thickTop="1" thickBot="1">
      <c r="B1917" s="185"/>
      <c r="C1917" s="186"/>
      <c r="D1917" s="186"/>
      <c r="E1917" s="187" t="s">
        <v>6</v>
      </c>
      <c r="F1917" s="188"/>
      <c r="G1917" s="189">
        <f>+G1916</f>
        <v>3732.7363970000315</v>
      </c>
    </row>
    <row r="1918" spans="1:7" ht="13.5" thickTop="1">
      <c r="A1918" s="120"/>
      <c r="B1918" s="269"/>
      <c r="C1918" s="273"/>
      <c r="D1918" s="272"/>
      <c r="E1918" s="272"/>
      <c r="F1918" s="272"/>
      <c r="G1918" s="272"/>
    </row>
    <row r="1920" spans="1:7">
      <c r="B1920" s="104"/>
      <c r="C1920" s="484" t="s">
        <v>202</v>
      </c>
      <c r="D1920" s="484"/>
      <c r="E1920" s="484"/>
      <c r="F1920" s="484"/>
      <c r="G1920" s="484"/>
    </row>
    <row r="1921" spans="1:7">
      <c r="B1921" s="275"/>
      <c r="C1921" s="271"/>
      <c r="D1921" s="271"/>
      <c r="E1921" s="271"/>
      <c r="F1921" s="274" t="s">
        <v>10</v>
      </c>
      <c r="G1921" s="274" t="s">
        <v>337</v>
      </c>
    </row>
    <row r="1922" spans="1:7">
      <c r="B1922" s="275" t="s">
        <v>203</v>
      </c>
      <c r="C1922" s="484" t="s">
        <v>204</v>
      </c>
      <c r="D1922" s="484"/>
      <c r="E1922" s="484"/>
      <c r="F1922" s="484"/>
      <c r="G1922" s="484"/>
    </row>
    <row r="1923" spans="1:7">
      <c r="A1923" s="120"/>
      <c r="B1923" s="275" t="s">
        <v>452</v>
      </c>
      <c r="C1923" s="479" t="s">
        <v>223</v>
      </c>
      <c r="D1923" s="479"/>
      <c r="E1923" s="479"/>
      <c r="F1923" s="479"/>
      <c r="G1923" s="479"/>
    </row>
    <row r="1924" spans="1:7">
      <c r="A1924" s="120"/>
      <c r="B1924" s="275" t="s">
        <v>453</v>
      </c>
      <c r="C1924" s="479" t="s">
        <v>224</v>
      </c>
      <c r="D1924" s="479"/>
      <c r="E1924" s="479"/>
      <c r="F1924" s="479"/>
      <c r="G1924" s="479"/>
    </row>
    <row r="1925" spans="1:7">
      <c r="A1925" s="120"/>
      <c r="B1925" s="275" t="s">
        <v>455</v>
      </c>
      <c r="C1925" s="479" t="s">
        <v>226</v>
      </c>
      <c r="D1925" s="479"/>
      <c r="E1925" s="479"/>
      <c r="F1925" s="479"/>
      <c r="G1925" s="479"/>
    </row>
    <row r="1926" spans="1:7">
      <c r="A1926" s="120">
        <v>34</v>
      </c>
      <c r="B1926" s="275" t="s">
        <v>456</v>
      </c>
      <c r="C1926" s="480" t="s">
        <v>228</v>
      </c>
      <c r="D1926" s="480"/>
      <c r="E1926" s="480"/>
      <c r="F1926" s="480"/>
      <c r="G1926" s="480"/>
    </row>
    <row r="1927" spans="1:7" ht="13.5" thickBot="1">
      <c r="B1927" s="117"/>
    </row>
    <row r="1928" spans="1:7" ht="13.5" thickTop="1">
      <c r="B1928" s="464" t="s">
        <v>265</v>
      </c>
      <c r="C1928" s="465"/>
      <c r="D1928" s="464" t="s">
        <v>10</v>
      </c>
      <c r="E1928" s="464" t="s">
        <v>266</v>
      </c>
      <c r="F1928" s="464" t="s">
        <v>11</v>
      </c>
      <c r="G1928" s="464" t="s">
        <v>14</v>
      </c>
    </row>
    <row r="1929" spans="1:7" ht="13.5" thickBot="1">
      <c r="B1929" s="466"/>
      <c r="C1929" s="466"/>
      <c r="D1929" s="466"/>
      <c r="E1929" s="466"/>
      <c r="F1929" s="466"/>
      <c r="G1929" s="467"/>
    </row>
    <row r="1930" spans="1:7" ht="13.5" thickTop="1">
      <c r="B1930" s="169" t="s">
        <v>289</v>
      </c>
      <c r="C1930" s="104"/>
      <c r="D1930" s="267"/>
      <c r="E1930" s="114"/>
      <c r="F1930" s="114"/>
      <c r="G1930" s="170"/>
    </row>
    <row r="1931" spans="1:7">
      <c r="B1931" s="171" t="s">
        <v>454</v>
      </c>
      <c r="C1931" s="104"/>
      <c r="D1931" s="172" t="s">
        <v>297</v>
      </c>
      <c r="E1931" s="114">
        <v>1760</v>
      </c>
      <c r="F1931" s="173">
        <v>1</v>
      </c>
      <c r="G1931" s="174">
        <f>E1931*F1931</f>
        <v>1760</v>
      </c>
    </row>
    <row r="1932" spans="1:7">
      <c r="B1932" s="175" t="s">
        <v>445</v>
      </c>
      <c r="C1932" s="104"/>
      <c r="D1932" s="267" t="s">
        <v>359</v>
      </c>
      <c r="E1932" s="114">
        <v>2100</v>
      </c>
      <c r="F1932" s="173">
        <v>5.28E-3</v>
      </c>
      <c r="G1932" s="174">
        <f>ROUND(E1932*F1932,2)</f>
        <v>11.09</v>
      </c>
    </row>
    <row r="1933" spans="1:7">
      <c r="B1933" s="175" t="s">
        <v>446</v>
      </c>
      <c r="C1933" s="104"/>
      <c r="D1933" s="267" t="s">
        <v>263</v>
      </c>
      <c r="E1933" s="114">
        <v>125</v>
      </c>
      <c r="F1933" s="173">
        <v>1.2200000000000001E-2</v>
      </c>
      <c r="G1933" s="174">
        <f>E1933*F1933</f>
        <v>1.5250000000000001</v>
      </c>
    </row>
    <row r="1934" spans="1:7">
      <c r="B1934" s="175" t="s">
        <v>361</v>
      </c>
      <c r="C1934" s="104"/>
      <c r="D1934" s="267" t="s">
        <v>263</v>
      </c>
      <c r="E1934" s="114">
        <v>200</v>
      </c>
      <c r="F1934" s="173">
        <v>1.2200000000000001E-2</v>
      </c>
      <c r="G1934" s="174">
        <f>E1934*F1934</f>
        <v>2.44</v>
      </c>
    </row>
    <row r="1935" spans="1:7" ht="13.5" thickBot="1">
      <c r="B1935" s="175" t="s">
        <v>362</v>
      </c>
      <c r="C1935" s="104"/>
      <c r="D1935" s="267" t="s">
        <v>263</v>
      </c>
      <c r="E1935" s="114">
        <v>10</v>
      </c>
      <c r="F1935" s="173">
        <v>4.0000000000000001E-3</v>
      </c>
      <c r="G1935" s="174">
        <f>E1935*F1935</f>
        <v>0.04</v>
      </c>
    </row>
    <row r="1936" spans="1:7">
      <c r="B1936" s="176"/>
      <c r="C1936" s="177"/>
      <c r="D1936" s="177"/>
      <c r="E1936" s="177"/>
      <c r="F1936" s="118" t="s">
        <v>273</v>
      </c>
      <c r="G1936" s="178">
        <f>SUM(G1931:G1935)</f>
        <v>1775.095</v>
      </c>
    </row>
    <row r="1937" spans="2:7">
      <c r="B1937" s="176"/>
      <c r="C1937" s="177"/>
      <c r="D1937" s="177"/>
      <c r="E1937" s="177"/>
      <c r="F1937" s="118"/>
      <c r="G1937" s="170"/>
    </row>
    <row r="1938" spans="2:7">
      <c r="B1938" s="176"/>
      <c r="C1938" s="177"/>
      <c r="D1938" s="177"/>
      <c r="E1938" s="177"/>
      <c r="F1938" s="118"/>
      <c r="G1938" s="170"/>
    </row>
    <row r="1939" spans="2:7">
      <c r="B1939" s="179" t="s">
        <v>301</v>
      </c>
      <c r="C1939" s="104"/>
      <c r="D1939" s="267"/>
      <c r="E1939" s="114"/>
      <c r="F1939" s="180"/>
      <c r="G1939" s="174"/>
    </row>
    <row r="1940" spans="2:7">
      <c r="B1940" s="175" t="s">
        <v>304</v>
      </c>
      <c r="C1940" s="104"/>
      <c r="D1940" s="267" t="s">
        <v>303</v>
      </c>
      <c r="E1940" s="114">
        <v>355.01</v>
      </c>
      <c r="F1940" s="173">
        <f>1/D1941</f>
        <v>0.33333333333333331</v>
      </c>
      <c r="G1940" s="174">
        <f>E1940*F1940</f>
        <v>118.33666666666666</v>
      </c>
    </row>
    <row r="1941" spans="2:7" ht="13.5" thickBot="1">
      <c r="B1941" s="175"/>
      <c r="C1941" s="181" t="s">
        <v>270</v>
      </c>
      <c r="D1941" s="182">
        <v>3</v>
      </c>
      <c r="E1941" s="114"/>
      <c r="F1941" s="180"/>
      <c r="G1941" s="183"/>
    </row>
    <row r="1942" spans="2:7">
      <c r="B1942" s="175"/>
      <c r="C1942" s="104"/>
      <c r="D1942" s="267"/>
      <c r="E1942" s="114"/>
      <c r="F1942" s="184" t="s">
        <v>339</v>
      </c>
      <c r="G1942" s="170">
        <f>SUM(G1940:G1941)</f>
        <v>118.33666666666666</v>
      </c>
    </row>
    <row r="1943" spans="2:7">
      <c r="B1943" s="175"/>
      <c r="C1943" s="104"/>
      <c r="D1943" s="267"/>
      <c r="E1943" s="114"/>
      <c r="F1943" s="180"/>
      <c r="G1943" s="174"/>
    </row>
    <row r="1944" spans="2:7">
      <c r="B1944" s="169" t="s">
        <v>305</v>
      </c>
      <c r="C1944" s="104"/>
      <c r="D1944" s="267"/>
      <c r="E1944" s="114"/>
      <c r="F1944" s="180"/>
      <c r="G1944" s="174"/>
    </row>
    <row r="1945" spans="2:7" ht="13.5" thickBot="1">
      <c r="B1945" s="175" t="s">
        <v>306</v>
      </c>
      <c r="C1945" s="104"/>
      <c r="D1945" s="267" t="s">
        <v>307</v>
      </c>
      <c r="E1945" s="114">
        <f>+G1942</f>
        <v>118.33666666666666</v>
      </c>
      <c r="F1945" s="180">
        <v>0.03</v>
      </c>
      <c r="G1945" s="183">
        <f>E1945*F1945</f>
        <v>3.5500999999999996</v>
      </c>
    </row>
    <row r="1946" spans="2:7">
      <c r="B1946" s="175"/>
      <c r="C1946" s="104"/>
      <c r="D1946" s="267"/>
      <c r="E1946" s="114"/>
      <c r="F1946" s="184" t="s">
        <v>339</v>
      </c>
      <c r="G1946" s="170">
        <f>SUM(G1943:G1945)</f>
        <v>3.5500999999999996</v>
      </c>
    </row>
    <row r="1947" spans="2:7">
      <c r="B1947" s="176"/>
      <c r="C1947" s="177"/>
      <c r="D1947" s="177"/>
      <c r="E1947" s="177"/>
      <c r="F1947" s="118"/>
      <c r="G1947" s="170"/>
    </row>
    <row r="1948" spans="2:7">
      <c r="B1948" s="169" t="s">
        <v>267</v>
      </c>
      <c r="C1948" s="104"/>
      <c r="D1948" s="267"/>
      <c r="E1948" s="114"/>
      <c r="F1948" s="180"/>
      <c r="G1948" s="174"/>
    </row>
    <row r="1949" spans="2:7">
      <c r="B1949" s="175" t="s">
        <v>433</v>
      </c>
      <c r="C1949" s="104"/>
      <c r="D1949" s="267" t="s">
        <v>364</v>
      </c>
      <c r="E1949" s="114">
        <v>186.62</v>
      </c>
      <c r="F1949" s="173">
        <f>1/D1950</f>
        <v>0.5</v>
      </c>
      <c r="G1949" s="174">
        <f>E1949*F1949</f>
        <v>93.31</v>
      </c>
    </row>
    <row r="1950" spans="2:7" ht="13.5" thickBot="1">
      <c r="B1950" s="175"/>
      <c r="C1950" s="181" t="s">
        <v>270</v>
      </c>
      <c r="D1950" s="182">
        <v>2</v>
      </c>
      <c r="E1950" s="114"/>
      <c r="F1950" s="180"/>
      <c r="G1950" s="183"/>
    </row>
    <row r="1951" spans="2:7">
      <c r="B1951" s="175"/>
      <c r="C1951" s="104"/>
      <c r="D1951" s="267"/>
      <c r="E1951" s="114"/>
      <c r="F1951" s="184" t="s">
        <v>339</v>
      </c>
      <c r="G1951" s="170">
        <f>SUM(G1949:G1950)</f>
        <v>93.31</v>
      </c>
    </row>
    <row r="1952" spans="2:7" ht="13.5" thickBot="1">
      <c r="B1952" s="175"/>
      <c r="C1952" s="104"/>
      <c r="D1952" s="267"/>
      <c r="E1952" s="114"/>
      <c r="F1952" s="118"/>
      <c r="G1952" s="170"/>
    </row>
    <row r="1953" spans="1:7" ht="14.25" thickTop="1" thickBot="1">
      <c r="B1953" s="185"/>
      <c r="C1953" s="186"/>
      <c r="D1953" s="186"/>
      <c r="E1953" s="187" t="s">
        <v>274</v>
      </c>
      <c r="F1953" s="188"/>
      <c r="G1953" s="189">
        <f>G1951+G1946+G1942+G1936</f>
        <v>1990.2917666666667</v>
      </c>
    </row>
    <row r="1954" spans="1:7" ht="13.5" thickTop="1">
      <c r="B1954" s="175"/>
      <c r="C1954" s="104"/>
      <c r="D1954" s="104"/>
      <c r="E1954" s="112" t="s">
        <v>275</v>
      </c>
      <c r="F1954" s="113">
        <v>10</v>
      </c>
      <c r="G1954" s="190">
        <f>(+G1953*F1954)/100</f>
        <v>199.02917666666667</v>
      </c>
    </row>
    <row r="1955" spans="1:7" ht="13.5" thickBot="1">
      <c r="B1955" s="175"/>
      <c r="C1955" s="104"/>
      <c r="D1955" s="104"/>
      <c r="E1955" s="191"/>
      <c r="F1955" s="113"/>
      <c r="G1955" s="183"/>
    </row>
    <row r="1956" spans="1:7">
      <c r="B1956" s="175"/>
      <c r="C1956" s="104"/>
      <c r="D1956" s="104"/>
      <c r="E1956" s="191" t="s">
        <v>276</v>
      </c>
      <c r="F1956" s="113"/>
      <c r="G1956" s="174">
        <f>G1953+G1954+G1955</f>
        <v>2189.3209433333332</v>
      </c>
    </row>
    <row r="1957" spans="1:7" ht="13.5" thickBot="1">
      <c r="B1957" s="175"/>
      <c r="C1957" s="104"/>
      <c r="D1957" s="104"/>
      <c r="E1957" s="191" t="s">
        <v>277</v>
      </c>
      <c r="F1957" s="113">
        <v>0.7</v>
      </c>
      <c r="G1957" s="183">
        <f>(+F1957*G1956)/100</f>
        <v>15.32524660333333</v>
      </c>
    </row>
    <row r="1958" spans="1:7">
      <c r="B1958" s="175"/>
      <c r="C1958" s="104"/>
      <c r="D1958" s="104"/>
      <c r="E1958" s="191" t="s">
        <v>276</v>
      </c>
      <c r="F1958" s="113"/>
      <c r="G1958" s="174">
        <f>+G1956+G1957</f>
        <v>2204.6461899366664</v>
      </c>
    </row>
    <row r="1959" spans="1:7" ht="13.5" thickBot="1">
      <c r="B1959" s="175"/>
      <c r="C1959" s="104"/>
      <c r="D1959" s="104"/>
      <c r="E1959" s="191" t="s">
        <v>278</v>
      </c>
      <c r="F1959" s="113">
        <v>3.8</v>
      </c>
      <c r="G1959" s="183">
        <f>(+F1959*G1958)/100</f>
        <v>83.776555217593327</v>
      </c>
    </row>
    <row r="1960" spans="1:7">
      <c r="B1960" s="175"/>
      <c r="C1960" s="104"/>
      <c r="D1960" s="104"/>
      <c r="E1960" s="191" t="s">
        <v>276</v>
      </c>
      <c r="F1960" s="113"/>
      <c r="G1960" s="174">
        <f>+G1958+G1959</f>
        <v>2288.4227451542597</v>
      </c>
    </row>
    <row r="1961" spans="1:7" ht="13.5" thickBot="1">
      <c r="B1961" s="175"/>
      <c r="C1961" s="104"/>
      <c r="D1961" s="104"/>
      <c r="E1961" s="191" t="s">
        <v>279</v>
      </c>
      <c r="F1961" s="113">
        <v>0.5</v>
      </c>
      <c r="G1961" s="183">
        <f>G1960*F1961/100</f>
        <v>11.442113725771298</v>
      </c>
    </row>
    <row r="1962" spans="1:7" ht="13.5" thickBot="1">
      <c r="B1962" s="175"/>
      <c r="C1962" s="104"/>
      <c r="D1962" s="104"/>
      <c r="E1962" s="118" t="s">
        <v>273</v>
      </c>
      <c r="F1962" s="110"/>
      <c r="G1962" s="170">
        <f>G1960+G1961</f>
        <v>2299.8648588800311</v>
      </c>
    </row>
    <row r="1963" spans="1:7" ht="14.25" thickTop="1" thickBot="1">
      <c r="B1963" s="185"/>
      <c r="C1963" s="186"/>
      <c r="D1963" s="186"/>
      <c r="E1963" s="187" t="s">
        <v>6</v>
      </c>
      <c r="F1963" s="188"/>
      <c r="G1963" s="189">
        <f>+G1962</f>
        <v>2299.8648588800311</v>
      </c>
    </row>
    <row r="1964" spans="1:7" ht="13.5" thickTop="1">
      <c r="B1964" s="104"/>
      <c r="C1964" s="104"/>
      <c r="D1964" s="104"/>
      <c r="E1964" s="199"/>
      <c r="F1964" s="200"/>
      <c r="G1964" s="119"/>
    </row>
    <row r="1965" spans="1:7">
      <c r="B1965" s="104"/>
      <c r="C1965" s="104"/>
      <c r="D1965" s="104"/>
      <c r="E1965" s="199"/>
      <c r="F1965" s="200"/>
      <c r="G1965" s="119"/>
    </row>
    <row r="1966" spans="1:7">
      <c r="B1966" s="104"/>
      <c r="C1966" s="484" t="s">
        <v>202</v>
      </c>
      <c r="D1966" s="484"/>
      <c r="E1966" s="484"/>
      <c r="F1966" s="484"/>
      <c r="G1966" s="484"/>
    </row>
    <row r="1967" spans="1:7">
      <c r="A1967" s="120"/>
      <c r="B1967" s="275"/>
      <c r="C1967" s="271"/>
      <c r="D1967" s="271"/>
      <c r="E1967" s="271"/>
      <c r="F1967" s="274" t="s">
        <v>10</v>
      </c>
      <c r="G1967" s="274" t="s">
        <v>337</v>
      </c>
    </row>
    <row r="1968" spans="1:7">
      <c r="B1968" s="275" t="s">
        <v>203</v>
      </c>
      <c r="C1968" s="484" t="s">
        <v>204</v>
      </c>
      <c r="D1968" s="484"/>
      <c r="E1968" s="484"/>
      <c r="F1968" s="484"/>
      <c r="G1968" s="484"/>
    </row>
    <row r="1969" spans="1:7">
      <c r="A1969" s="120"/>
      <c r="B1969" s="275" t="s">
        <v>452</v>
      </c>
      <c r="C1969" s="479" t="s">
        <v>223</v>
      </c>
      <c r="D1969" s="479"/>
      <c r="E1969" s="479"/>
      <c r="F1969" s="479"/>
      <c r="G1969" s="479"/>
    </row>
    <row r="1970" spans="1:7">
      <c r="A1970" s="120"/>
      <c r="B1970" s="275" t="s">
        <v>457</v>
      </c>
      <c r="C1970" s="479" t="s">
        <v>471</v>
      </c>
      <c r="D1970" s="479"/>
      <c r="E1970" s="479"/>
      <c r="F1970" s="479"/>
      <c r="G1970" s="479"/>
    </row>
    <row r="1971" spans="1:7">
      <c r="A1971" s="120">
        <v>35</v>
      </c>
      <c r="B1971" s="275" t="s">
        <v>458</v>
      </c>
      <c r="C1971" s="480" t="s">
        <v>474</v>
      </c>
      <c r="D1971" s="480"/>
      <c r="E1971" s="480"/>
      <c r="F1971" s="480"/>
      <c r="G1971" s="480"/>
    </row>
    <row r="1972" spans="1:7" ht="13.5" thickBot="1">
      <c r="B1972" s="117"/>
    </row>
    <row r="1973" spans="1:7" ht="13.5" thickTop="1">
      <c r="B1973" s="464" t="s">
        <v>265</v>
      </c>
      <c r="C1973" s="465"/>
      <c r="D1973" s="464" t="s">
        <v>10</v>
      </c>
      <c r="E1973" s="464" t="s">
        <v>266</v>
      </c>
      <c r="F1973" s="464" t="s">
        <v>11</v>
      </c>
      <c r="G1973" s="464" t="s">
        <v>14</v>
      </c>
    </row>
    <row r="1974" spans="1:7" ht="13.5" thickBot="1">
      <c r="B1974" s="466"/>
      <c r="C1974" s="466"/>
      <c r="D1974" s="466"/>
      <c r="E1974" s="466"/>
      <c r="F1974" s="466"/>
      <c r="G1974" s="467"/>
    </row>
    <row r="1975" spans="1:7" ht="13.5" thickTop="1">
      <c r="B1975" s="169" t="s">
        <v>289</v>
      </c>
      <c r="C1975" s="104"/>
      <c r="D1975" s="267"/>
      <c r="E1975" s="114"/>
      <c r="F1975" s="114"/>
      <c r="G1975" s="170"/>
    </row>
    <row r="1976" spans="1:7">
      <c r="B1976" s="171" t="s">
        <v>474</v>
      </c>
      <c r="C1976" s="104"/>
      <c r="D1976" s="172" t="s">
        <v>297</v>
      </c>
      <c r="E1976" s="114">
        <v>4000</v>
      </c>
      <c r="F1976" s="173">
        <v>1</v>
      </c>
      <c r="G1976" s="174">
        <f>E1976*F1976</f>
        <v>4000</v>
      </c>
    </row>
    <row r="1977" spans="1:7">
      <c r="B1977" s="175" t="s">
        <v>445</v>
      </c>
      <c r="C1977" s="104"/>
      <c r="D1977" s="267" t="s">
        <v>359</v>
      </c>
      <c r="E1977" s="114">
        <v>2100</v>
      </c>
      <c r="F1977" s="173">
        <v>1.06E-2</v>
      </c>
      <c r="G1977" s="174">
        <f>ROUND(E1977*F1977,2)</f>
        <v>22.26</v>
      </c>
    </row>
    <row r="1978" spans="1:7">
      <c r="B1978" s="175" t="s">
        <v>446</v>
      </c>
      <c r="C1978" s="104"/>
      <c r="D1978" s="267" t="s">
        <v>263</v>
      </c>
      <c r="E1978" s="114">
        <v>125</v>
      </c>
      <c r="F1978" s="173">
        <v>2.4400000000000002E-2</v>
      </c>
      <c r="G1978" s="174">
        <f>E1978*F1978</f>
        <v>3.0500000000000003</v>
      </c>
    </row>
    <row r="1979" spans="1:7">
      <c r="B1979" s="175" t="s">
        <v>361</v>
      </c>
      <c r="C1979" s="104"/>
      <c r="D1979" s="267" t="s">
        <v>263</v>
      </c>
      <c r="E1979" s="114">
        <v>200</v>
      </c>
      <c r="F1979" s="173">
        <v>2.4400000000000002E-2</v>
      </c>
      <c r="G1979" s="174">
        <f>E1979*F1979</f>
        <v>4.88</v>
      </c>
    </row>
    <row r="1980" spans="1:7" ht="13.5" thickBot="1">
      <c r="B1980" s="175" t="s">
        <v>362</v>
      </c>
      <c r="C1980" s="104"/>
      <c r="D1980" s="267" t="s">
        <v>263</v>
      </c>
      <c r="E1980" s="114">
        <v>10</v>
      </c>
      <c r="F1980" s="173">
        <v>8.0000000000000002E-3</v>
      </c>
      <c r="G1980" s="174">
        <f>E1980*F1980</f>
        <v>0.08</v>
      </c>
    </row>
    <row r="1981" spans="1:7">
      <c r="B1981" s="176"/>
      <c r="C1981" s="177"/>
      <c r="D1981" s="177"/>
      <c r="E1981" s="177"/>
      <c r="F1981" s="118" t="s">
        <v>273</v>
      </c>
      <c r="G1981" s="178">
        <f>SUM(G1976:G1980)</f>
        <v>4030.2700000000004</v>
      </c>
    </row>
    <row r="1982" spans="1:7">
      <c r="B1982" s="176"/>
      <c r="C1982" s="177"/>
      <c r="D1982" s="177"/>
      <c r="E1982" s="177"/>
      <c r="F1982" s="118"/>
      <c r="G1982" s="170"/>
    </row>
    <row r="1983" spans="1:7">
      <c r="B1983" s="176"/>
      <c r="C1983" s="177"/>
      <c r="D1983" s="177"/>
      <c r="E1983" s="177"/>
      <c r="F1983" s="118"/>
      <c r="G1983" s="170"/>
    </row>
    <row r="1984" spans="1:7">
      <c r="B1984" s="179" t="s">
        <v>301</v>
      </c>
      <c r="C1984" s="104"/>
      <c r="D1984" s="267"/>
      <c r="E1984" s="114"/>
      <c r="F1984" s="180"/>
      <c r="G1984" s="174"/>
    </row>
    <row r="1985" spans="2:7">
      <c r="B1985" s="175" t="s">
        <v>304</v>
      </c>
      <c r="C1985" s="104"/>
      <c r="D1985" s="267" t="s">
        <v>303</v>
      </c>
      <c r="E1985" s="114">
        <v>355.01</v>
      </c>
      <c r="F1985" s="173">
        <f>1/D1986</f>
        <v>0.33333333333333331</v>
      </c>
      <c r="G1985" s="174">
        <f>E1985*F1985</f>
        <v>118.33666666666666</v>
      </c>
    </row>
    <row r="1986" spans="2:7" ht="13.5" thickBot="1">
      <c r="B1986" s="175"/>
      <c r="C1986" s="181" t="s">
        <v>270</v>
      </c>
      <c r="D1986" s="182">
        <v>3</v>
      </c>
      <c r="E1986" s="114"/>
      <c r="F1986" s="180"/>
      <c r="G1986" s="183"/>
    </row>
    <row r="1987" spans="2:7">
      <c r="B1987" s="175"/>
      <c r="C1987" s="104"/>
      <c r="D1987" s="267"/>
      <c r="E1987" s="114"/>
      <c r="F1987" s="184" t="s">
        <v>339</v>
      </c>
      <c r="G1987" s="170">
        <f>SUM(G1985:G1986)</f>
        <v>118.33666666666666</v>
      </c>
    </row>
    <row r="1988" spans="2:7">
      <c r="B1988" s="175"/>
      <c r="C1988" s="104"/>
      <c r="D1988" s="267"/>
      <c r="E1988" s="114"/>
      <c r="F1988" s="180"/>
      <c r="G1988" s="174"/>
    </row>
    <row r="1989" spans="2:7">
      <c r="B1989" s="169" t="s">
        <v>305</v>
      </c>
      <c r="C1989" s="104"/>
      <c r="D1989" s="267"/>
      <c r="E1989" s="114"/>
      <c r="F1989" s="180"/>
      <c r="G1989" s="174"/>
    </row>
    <row r="1990" spans="2:7" ht="13.5" thickBot="1">
      <c r="B1990" s="175" t="s">
        <v>306</v>
      </c>
      <c r="C1990" s="104"/>
      <c r="D1990" s="267" t="s">
        <v>307</v>
      </c>
      <c r="E1990" s="114">
        <f>+G1987</f>
        <v>118.33666666666666</v>
      </c>
      <c r="F1990" s="180">
        <v>0.03</v>
      </c>
      <c r="G1990" s="183">
        <f>E1990*F1990</f>
        <v>3.5500999999999996</v>
      </c>
    </row>
    <row r="1991" spans="2:7">
      <c r="B1991" s="175"/>
      <c r="C1991" s="104"/>
      <c r="D1991" s="267"/>
      <c r="E1991" s="114"/>
      <c r="F1991" s="184" t="s">
        <v>339</v>
      </c>
      <c r="G1991" s="170">
        <f>SUM(G1988:G1990)</f>
        <v>3.5500999999999996</v>
      </c>
    </row>
    <row r="1992" spans="2:7">
      <c r="B1992" s="176"/>
      <c r="C1992" s="177"/>
      <c r="D1992" s="177"/>
      <c r="E1992" s="177"/>
      <c r="F1992" s="118"/>
      <c r="G1992" s="170"/>
    </row>
    <row r="1993" spans="2:7">
      <c r="B1993" s="169" t="s">
        <v>267</v>
      </c>
      <c r="C1993" s="104"/>
      <c r="D1993" s="267"/>
      <c r="E1993" s="114"/>
      <c r="F1993" s="180"/>
      <c r="G1993" s="174"/>
    </row>
    <row r="1994" spans="2:7">
      <c r="B1994" s="175" t="s">
        <v>433</v>
      </c>
      <c r="C1994" s="104"/>
      <c r="D1994" s="267" t="s">
        <v>364</v>
      </c>
      <c r="E1994" s="114">
        <v>186.62</v>
      </c>
      <c r="F1994" s="173">
        <f>1/D1995</f>
        <v>0.5</v>
      </c>
      <c r="G1994" s="174">
        <f>E1994*F1994</f>
        <v>93.31</v>
      </c>
    </row>
    <row r="1995" spans="2:7" ht="13.5" thickBot="1">
      <c r="B1995" s="175"/>
      <c r="C1995" s="181" t="s">
        <v>270</v>
      </c>
      <c r="D1995" s="182">
        <v>2</v>
      </c>
      <c r="E1995" s="114"/>
      <c r="F1995" s="180"/>
      <c r="G1995" s="183"/>
    </row>
    <row r="1996" spans="2:7">
      <c r="B1996" s="175"/>
      <c r="C1996" s="104"/>
      <c r="D1996" s="267"/>
      <c r="E1996" s="114"/>
      <c r="F1996" s="184" t="s">
        <v>339</v>
      </c>
      <c r="G1996" s="170">
        <f>SUM(G1994:G1995)</f>
        <v>93.31</v>
      </c>
    </row>
    <row r="1997" spans="2:7" ht="13.5" thickBot="1">
      <c r="B1997" s="175"/>
      <c r="C1997" s="104"/>
      <c r="D1997" s="267"/>
      <c r="E1997" s="114"/>
      <c r="F1997" s="118"/>
      <c r="G1997" s="170"/>
    </row>
    <row r="1998" spans="2:7" ht="14.25" thickTop="1" thickBot="1">
      <c r="B1998" s="185"/>
      <c r="C1998" s="186"/>
      <c r="D1998" s="186"/>
      <c r="E1998" s="187" t="s">
        <v>274</v>
      </c>
      <c r="F1998" s="188"/>
      <c r="G1998" s="189">
        <f>G1996+G1991+G1987+G1981</f>
        <v>4245.4667666666674</v>
      </c>
    </row>
    <row r="1999" spans="2:7" ht="13.5" thickTop="1">
      <c r="B1999" s="175"/>
      <c r="C1999" s="104"/>
      <c r="D1999" s="104"/>
      <c r="E1999" s="112" t="s">
        <v>275</v>
      </c>
      <c r="F1999" s="113">
        <v>10</v>
      </c>
      <c r="G1999" s="190">
        <f>(+G1998*F1999)/100</f>
        <v>424.54667666666677</v>
      </c>
    </row>
    <row r="2000" spans="2:7" ht="13.5" thickBot="1">
      <c r="B2000" s="175"/>
      <c r="C2000" s="104"/>
      <c r="D2000" s="104"/>
      <c r="E2000" s="191"/>
      <c r="F2000" s="113"/>
      <c r="G2000" s="183"/>
    </row>
    <row r="2001" spans="1:7">
      <c r="B2001" s="175"/>
      <c r="C2001" s="104"/>
      <c r="D2001" s="104"/>
      <c r="E2001" s="191" t="s">
        <v>276</v>
      </c>
      <c r="F2001" s="113"/>
      <c r="G2001" s="174">
        <f>G1998+G1999+G2000</f>
        <v>4670.0134433333342</v>
      </c>
    </row>
    <row r="2002" spans="1:7" ht="13.5" thickBot="1">
      <c r="B2002" s="175"/>
      <c r="C2002" s="104"/>
      <c r="D2002" s="104"/>
      <c r="E2002" s="191" t="s">
        <v>277</v>
      </c>
      <c r="F2002" s="113">
        <v>0.7</v>
      </c>
      <c r="G2002" s="183">
        <f>(+F2002*G2001)/100</f>
        <v>32.690094103333337</v>
      </c>
    </row>
    <row r="2003" spans="1:7">
      <c r="B2003" s="175"/>
      <c r="C2003" s="104"/>
      <c r="D2003" s="104"/>
      <c r="E2003" s="191" t="s">
        <v>276</v>
      </c>
      <c r="F2003" s="113"/>
      <c r="G2003" s="174">
        <f>+G2001+G2002</f>
        <v>4702.7035374366678</v>
      </c>
    </row>
    <row r="2004" spans="1:7" ht="13.5" thickBot="1">
      <c r="B2004" s="175"/>
      <c r="C2004" s="104"/>
      <c r="D2004" s="104"/>
      <c r="E2004" s="191" t="s">
        <v>278</v>
      </c>
      <c r="F2004" s="113">
        <v>3.8</v>
      </c>
      <c r="G2004" s="183">
        <f>(+F2004*G2003)/100</f>
        <v>178.70273442259338</v>
      </c>
    </row>
    <row r="2005" spans="1:7">
      <c r="B2005" s="175"/>
      <c r="C2005" s="104"/>
      <c r="D2005" s="104"/>
      <c r="E2005" s="191" t="s">
        <v>276</v>
      </c>
      <c r="F2005" s="113"/>
      <c r="G2005" s="174">
        <f>+G2003+G2004</f>
        <v>4881.4062718592613</v>
      </c>
    </row>
    <row r="2006" spans="1:7" ht="13.5" thickBot="1">
      <c r="B2006" s="175"/>
      <c r="C2006" s="104"/>
      <c r="D2006" s="104"/>
      <c r="E2006" s="191" t="s">
        <v>279</v>
      </c>
      <c r="F2006" s="113">
        <v>0.5</v>
      </c>
      <c r="G2006" s="183">
        <f>G2005*F2006/100</f>
        <v>24.407031359296308</v>
      </c>
    </row>
    <row r="2007" spans="1:7" ht="13.5" thickBot="1">
      <c r="B2007" s="175"/>
      <c r="C2007" s="104"/>
      <c r="D2007" s="104"/>
      <c r="E2007" s="118" t="s">
        <v>273</v>
      </c>
      <c r="F2007" s="110"/>
      <c r="G2007" s="170">
        <f>G2005+G2006</f>
        <v>4905.8133032185578</v>
      </c>
    </row>
    <row r="2008" spans="1:7" ht="14.25" thickTop="1" thickBot="1">
      <c r="B2008" s="185"/>
      <c r="C2008" s="186"/>
      <c r="D2008" s="186"/>
      <c r="E2008" s="187" t="s">
        <v>6</v>
      </c>
      <c r="F2008" s="188"/>
      <c r="G2008" s="189">
        <f>+G2007</f>
        <v>4905.8133032185578</v>
      </c>
    </row>
    <row r="2009" spans="1:7" ht="13.5" thickTop="1"/>
    <row r="2010" spans="1:7">
      <c r="B2010" s="104"/>
      <c r="C2010" s="484" t="s">
        <v>202</v>
      </c>
      <c r="D2010" s="484"/>
      <c r="E2010" s="484"/>
      <c r="F2010" s="484"/>
      <c r="G2010" s="484"/>
    </row>
    <row r="2011" spans="1:7">
      <c r="A2011" s="120"/>
      <c r="B2011" s="275"/>
      <c r="C2011" s="271"/>
      <c r="D2011" s="271"/>
      <c r="E2011" s="271"/>
      <c r="F2011" s="274" t="s">
        <v>10</v>
      </c>
      <c r="G2011" s="274" t="s">
        <v>337</v>
      </c>
    </row>
    <row r="2012" spans="1:7">
      <c r="B2012" s="275" t="s">
        <v>203</v>
      </c>
      <c r="C2012" s="484" t="s">
        <v>204</v>
      </c>
      <c r="D2012" s="484"/>
      <c r="E2012" s="484"/>
      <c r="F2012" s="484"/>
      <c r="G2012" s="484"/>
    </row>
    <row r="2013" spans="1:7">
      <c r="A2013" s="120"/>
      <c r="B2013" s="275" t="s">
        <v>452</v>
      </c>
      <c r="C2013" s="479" t="s">
        <v>223</v>
      </c>
      <c r="D2013" s="479"/>
      <c r="E2013" s="479"/>
      <c r="F2013" s="479"/>
      <c r="G2013" s="479"/>
    </row>
    <row r="2014" spans="1:7">
      <c r="A2014" s="120"/>
      <c r="B2014" s="275" t="s">
        <v>453</v>
      </c>
      <c r="C2014" s="479" t="s">
        <v>224</v>
      </c>
      <c r="D2014" s="479"/>
      <c r="E2014" s="479"/>
      <c r="F2014" s="479"/>
      <c r="G2014" s="479"/>
    </row>
    <row r="2015" spans="1:7">
      <c r="A2015" s="120"/>
      <c r="B2015" s="275" t="s">
        <v>457</v>
      </c>
      <c r="C2015" s="479" t="s">
        <v>230</v>
      </c>
      <c r="D2015" s="479"/>
      <c r="E2015" s="479"/>
      <c r="F2015" s="479"/>
      <c r="G2015" s="479"/>
    </row>
    <row r="2016" spans="1:7">
      <c r="A2016" s="120">
        <v>36</v>
      </c>
      <c r="B2016" s="275" t="s">
        <v>458</v>
      </c>
      <c r="C2016" s="480" t="s">
        <v>232</v>
      </c>
      <c r="D2016" s="480"/>
      <c r="E2016" s="480"/>
      <c r="F2016" s="480"/>
      <c r="G2016" s="480"/>
    </row>
    <row r="2017" spans="2:7" ht="13.5" thickBot="1">
      <c r="B2017" s="117"/>
    </row>
    <row r="2018" spans="2:7" ht="13.5" thickTop="1">
      <c r="B2018" s="464" t="s">
        <v>265</v>
      </c>
      <c r="C2018" s="465"/>
      <c r="D2018" s="464" t="s">
        <v>10</v>
      </c>
      <c r="E2018" s="464" t="s">
        <v>266</v>
      </c>
      <c r="F2018" s="464" t="s">
        <v>11</v>
      </c>
      <c r="G2018" s="464" t="s">
        <v>14</v>
      </c>
    </row>
    <row r="2019" spans="2:7" ht="13.5" thickBot="1">
      <c r="B2019" s="466"/>
      <c r="C2019" s="466"/>
      <c r="D2019" s="466"/>
      <c r="E2019" s="466"/>
      <c r="F2019" s="466"/>
      <c r="G2019" s="467"/>
    </row>
    <row r="2020" spans="2:7" ht="13.5" thickTop="1">
      <c r="B2020" s="169" t="s">
        <v>289</v>
      </c>
      <c r="C2020" s="104"/>
      <c r="D2020" s="267"/>
      <c r="E2020" s="114"/>
      <c r="F2020" s="114"/>
      <c r="G2020" s="170"/>
    </row>
    <row r="2021" spans="2:7">
      <c r="B2021" s="171" t="s">
        <v>459</v>
      </c>
      <c r="C2021" s="104"/>
      <c r="D2021" s="172" t="s">
        <v>297</v>
      </c>
      <c r="E2021" s="114">
        <v>4000</v>
      </c>
      <c r="F2021" s="173">
        <v>1</v>
      </c>
      <c r="G2021" s="174">
        <f>E2021*F2021</f>
        <v>4000</v>
      </c>
    </row>
    <row r="2022" spans="2:7">
      <c r="B2022" s="175" t="s">
        <v>445</v>
      </c>
      <c r="C2022" s="104"/>
      <c r="D2022" s="267" t="s">
        <v>359</v>
      </c>
      <c r="E2022" s="114">
        <v>2100</v>
      </c>
      <c r="F2022" s="173">
        <v>1.06E-2</v>
      </c>
      <c r="G2022" s="174">
        <f>ROUND(E2022*F2022,2)</f>
        <v>22.26</v>
      </c>
    </row>
    <row r="2023" spans="2:7">
      <c r="B2023" s="175" t="s">
        <v>446</v>
      </c>
      <c r="C2023" s="104"/>
      <c r="D2023" s="267" t="s">
        <v>263</v>
      </c>
      <c r="E2023" s="114">
        <v>125</v>
      </c>
      <c r="F2023" s="173">
        <v>2.4400000000000002E-2</v>
      </c>
      <c r="G2023" s="174">
        <f>E2023*F2023</f>
        <v>3.0500000000000003</v>
      </c>
    </row>
    <row r="2024" spans="2:7">
      <c r="B2024" s="175" t="s">
        <v>361</v>
      </c>
      <c r="C2024" s="104"/>
      <c r="D2024" s="267" t="s">
        <v>263</v>
      </c>
      <c r="E2024" s="114">
        <v>200</v>
      </c>
      <c r="F2024" s="173">
        <v>2.4400000000000002E-2</v>
      </c>
      <c r="G2024" s="174">
        <f>E2024*F2024</f>
        <v>4.88</v>
      </c>
    </row>
    <row r="2025" spans="2:7" ht="13.5" thickBot="1">
      <c r="B2025" s="175" t="s">
        <v>362</v>
      </c>
      <c r="C2025" s="104"/>
      <c r="D2025" s="267" t="s">
        <v>263</v>
      </c>
      <c r="E2025" s="114">
        <v>10</v>
      </c>
      <c r="F2025" s="173">
        <v>8.0000000000000002E-3</v>
      </c>
      <c r="G2025" s="174">
        <f>E2025*F2025</f>
        <v>0.08</v>
      </c>
    </row>
    <row r="2026" spans="2:7">
      <c r="B2026" s="176"/>
      <c r="C2026" s="177"/>
      <c r="D2026" s="177"/>
      <c r="E2026" s="177"/>
      <c r="F2026" s="118" t="s">
        <v>273</v>
      </c>
      <c r="G2026" s="178">
        <f>SUM(G2021:G2025)</f>
        <v>4030.2700000000004</v>
      </c>
    </row>
    <row r="2027" spans="2:7">
      <c r="B2027" s="176"/>
      <c r="C2027" s="177"/>
      <c r="D2027" s="177"/>
      <c r="E2027" s="177"/>
      <c r="F2027" s="118"/>
      <c r="G2027" s="170"/>
    </row>
    <row r="2028" spans="2:7">
      <c r="B2028" s="176"/>
      <c r="C2028" s="177"/>
      <c r="D2028" s="177"/>
      <c r="E2028" s="177"/>
      <c r="F2028" s="118"/>
      <c r="G2028" s="170"/>
    </row>
    <row r="2029" spans="2:7">
      <c r="B2029" s="179" t="s">
        <v>301</v>
      </c>
      <c r="C2029" s="104"/>
      <c r="D2029" s="267"/>
      <c r="E2029" s="114"/>
      <c r="F2029" s="180"/>
      <c r="G2029" s="174"/>
    </row>
    <row r="2030" spans="2:7">
      <c r="B2030" s="175" t="s">
        <v>304</v>
      </c>
      <c r="C2030" s="104"/>
      <c r="D2030" s="267" t="s">
        <v>303</v>
      </c>
      <c r="E2030" s="114">
        <v>355.01</v>
      </c>
      <c r="F2030" s="173">
        <f>1/D2031</f>
        <v>0.33333333333333331</v>
      </c>
      <c r="G2030" s="174">
        <f>E2030*F2030</f>
        <v>118.33666666666666</v>
      </c>
    </row>
    <row r="2031" spans="2:7" ht="13.5" thickBot="1">
      <c r="B2031" s="175"/>
      <c r="C2031" s="181" t="s">
        <v>270</v>
      </c>
      <c r="D2031" s="182">
        <v>3</v>
      </c>
      <c r="E2031" s="114"/>
      <c r="F2031" s="180"/>
      <c r="G2031" s="183"/>
    </row>
    <row r="2032" spans="2:7">
      <c r="B2032" s="175"/>
      <c r="C2032" s="104"/>
      <c r="D2032" s="267"/>
      <c r="E2032" s="114"/>
      <c r="F2032" s="184" t="s">
        <v>339</v>
      </c>
      <c r="G2032" s="170">
        <f>SUM(G2030:G2031)</f>
        <v>118.33666666666666</v>
      </c>
    </row>
    <row r="2033" spans="2:7">
      <c r="B2033" s="175"/>
      <c r="C2033" s="104"/>
      <c r="D2033" s="267"/>
      <c r="E2033" s="114"/>
      <c r="F2033" s="180"/>
      <c r="G2033" s="174"/>
    </row>
    <row r="2034" spans="2:7">
      <c r="B2034" s="169" t="s">
        <v>305</v>
      </c>
      <c r="C2034" s="104"/>
      <c r="D2034" s="267"/>
      <c r="E2034" s="114"/>
      <c r="F2034" s="180"/>
      <c r="G2034" s="174"/>
    </row>
    <row r="2035" spans="2:7" ht="13.5" thickBot="1">
      <c r="B2035" s="175" t="s">
        <v>306</v>
      </c>
      <c r="C2035" s="104"/>
      <c r="D2035" s="267" t="s">
        <v>307</v>
      </c>
      <c r="E2035" s="114">
        <f>+G2032</f>
        <v>118.33666666666666</v>
      </c>
      <c r="F2035" s="180">
        <v>0.03</v>
      </c>
      <c r="G2035" s="183">
        <f>E2035*F2035</f>
        <v>3.5500999999999996</v>
      </c>
    </row>
    <row r="2036" spans="2:7">
      <c r="B2036" s="175"/>
      <c r="C2036" s="104"/>
      <c r="D2036" s="267"/>
      <c r="E2036" s="114"/>
      <c r="F2036" s="184" t="s">
        <v>339</v>
      </c>
      <c r="G2036" s="170">
        <f>SUM(G2033:G2035)</f>
        <v>3.5500999999999996</v>
      </c>
    </row>
    <row r="2037" spans="2:7">
      <c r="B2037" s="176"/>
      <c r="C2037" s="177"/>
      <c r="D2037" s="177"/>
      <c r="E2037" s="177"/>
      <c r="F2037" s="118"/>
      <c r="G2037" s="170"/>
    </row>
    <row r="2038" spans="2:7">
      <c r="B2038" s="169" t="s">
        <v>267</v>
      </c>
      <c r="C2038" s="104"/>
      <c r="D2038" s="267"/>
      <c r="E2038" s="114"/>
      <c r="F2038" s="180"/>
      <c r="G2038" s="174"/>
    </row>
    <row r="2039" spans="2:7">
      <c r="B2039" s="175" t="s">
        <v>433</v>
      </c>
      <c r="C2039" s="104"/>
      <c r="D2039" s="267" t="s">
        <v>364</v>
      </c>
      <c r="E2039" s="114">
        <v>186.62</v>
      </c>
      <c r="F2039" s="173">
        <f>1/D2040</f>
        <v>0.5</v>
      </c>
      <c r="G2039" s="174">
        <f>E2039*F2039</f>
        <v>93.31</v>
      </c>
    </row>
    <row r="2040" spans="2:7" ht="13.5" thickBot="1">
      <c r="B2040" s="175"/>
      <c r="C2040" s="181" t="s">
        <v>270</v>
      </c>
      <c r="D2040" s="182">
        <v>2</v>
      </c>
      <c r="E2040" s="114"/>
      <c r="F2040" s="180"/>
      <c r="G2040" s="183"/>
    </row>
    <row r="2041" spans="2:7">
      <c r="B2041" s="175"/>
      <c r="C2041" s="104"/>
      <c r="D2041" s="267"/>
      <c r="E2041" s="114"/>
      <c r="F2041" s="184" t="s">
        <v>339</v>
      </c>
      <c r="G2041" s="170">
        <f>SUM(G2039:G2040)</f>
        <v>93.31</v>
      </c>
    </row>
    <row r="2042" spans="2:7" ht="13.5" thickBot="1">
      <c r="B2042" s="175"/>
      <c r="C2042" s="104"/>
      <c r="D2042" s="267"/>
      <c r="E2042" s="114"/>
      <c r="F2042" s="118"/>
      <c r="G2042" s="170"/>
    </row>
    <row r="2043" spans="2:7" ht="14.25" thickTop="1" thickBot="1">
      <c r="B2043" s="185"/>
      <c r="C2043" s="186"/>
      <c r="D2043" s="186"/>
      <c r="E2043" s="187" t="s">
        <v>274</v>
      </c>
      <c r="F2043" s="188"/>
      <c r="G2043" s="189">
        <f>G2041+G2036+G2032+G2026</f>
        <v>4245.4667666666674</v>
      </c>
    </row>
    <row r="2044" spans="2:7" ht="13.5" thickTop="1">
      <c r="B2044" s="175"/>
      <c r="C2044" s="104"/>
      <c r="D2044" s="104"/>
      <c r="E2044" s="112" t="s">
        <v>275</v>
      </c>
      <c r="F2044" s="113">
        <v>10</v>
      </c>
      <c r="G2044" s="190">
        <f>(+G2043*F2044)/100</f>
        <v>424.54667666666677</v>
      </c>
    </row>
    <row r="2045" spans="2:7" ht="13.5" thickBot="1">
      <c r="B2045" s="175"/>
      <c r="C2045" s="104"/>
      <c r="D2045" s="104"/>
      <c r="E2045" s="191"/>
      <c r="F2045" s="113"/>
      <c r="G2045" s="183"/>
    </row>
    <row r="2046" spans="2:7">
      <c r="B2046" s="175"/>
      <c r="C2046" s="104"/>
      <c r="D2046" s="104"/>
      <c r="E2046" s="191" t="s">
        <v>276</v>
      </c>
      <c r="F2046" s="113"/>
      <c r="G2046" s="174">
        <f>G2043+G2044+G2045</f>
        <v>4670.0134433333342</v>
      </c>
    </row>
    <row r="2047" spans="2:7" ht="13.5" thickBot="1">
      <c r="B2047" s="175"/>
      <c r="C2047" s="104"/>
      <c r="D2047" s="104"/>
      <c r="E2047" s="191" t="s">
        <v>277</v>
      </c>
      <c r="F2047" s="113">
        <v>0.7</v>
      </c>
      <c r="G2047" s="183">
        <f>(+F2047*G2046)/100</f>
        <v>32.690094103333337</v>
      </c>
    </row>
    <row r="2048" spans="2:7">
      <c r="B2048" s="175"/>
      <c r="C2048" s="104"/>
      <c r="D2048" s="104"/>
      <c r="E2048" s="191" t="s">
        <v>276</v>
      </c>
      <c r="F2048" s="113"/>
      <c r="G2048" s="174">
        <f>+G2046+G2047</f>
        <v>4702.7035374366678</v>
      </c>
    </row>
    <row r="2049" spans="1:7" ht="13.5" thickBot="1">
      <c r="B2049" s="175"/>
      <c r="C2049" s="104"/>
      <c r="D2049" s="104"/>
      <c r="E2049" s="191" t="s">
        <v>278</v>
      </c>
      <c r="F2049" s="113">
        <v>3.8</v>
      </c>
      <c r="G2049" s="183">
        <f>(+F2049*G2048)/100</f>
        <v>178.70273442259338</v>
      </c>
    </row>
    <row r="2050" spans="1:7">
      <c r="B2050" s="175"/>
      <c r="C2050" s="104"/>
      <c r="D2050" s="104"/>
      <c r="E2050" s="191" t="s">
        <v>276</v>
      </c>
      <c r="F2050" s="113"/>
      <c r="G2050" s="174">
        <f>+G2048+G2049</f>
        <v>4881.4062718592613</v>
      </c>
    </row>
    <row r="2051" spans="1:7" ht="13.5" thickBot="1">
      <c r="B2051" s="175"/>
      <c r="C2051" s="104"/>
      <c r="D2051" s="104"/>
      <c r="E2051" s="191" t="s">
        <v>279</v>
      </c>
      <c r="F2051" s="113">
        <v>0.5</v>
      </c>
      <c r="G2051" s="183">
        <f>G2050*F2051/100</f>
        <v>24.407031359296308</v>
      </c>
    </row>
    <row r="2052" spans="1:7" ht="13.5" thickBot="1">
      <c r="B2052" s="175"/>
      <c r="C2052" s="104"/>
      <c r="D2052" s="104"/>
      <c r="E2052" s="118" t="s">
        <v>273</v>
      </c>
      <c r="F2052" s="110"/>
      <c r="G2052" s="170">
        <f>G2050+G2051</f>
        <v>4905.8133032185578</v>
      </c>
    </row>
    <row r="2053" spans="1:7" ht="14.25" thickTop="1" thickBot="1">
      <c r="B2053" s="185"/>
      <c r="C2053" s="186"/>
      <c r="D2053" s="186"/>
      <c r="E2053" s="187" t="s">
        <v>6</v>
      </c>
      <c r="F2053" s="188"/>
      <c r="G2053" s="189">
        <f>+G2052</f>
        <v>4905.8133032185578</v>
      </c>
    </row>
    <row r="2054" spans="1:7" ht="13.5" thickTop="1"/>
    <row r="2055" spans="1:7">
      <c r="B2055" s="104"/>
      <c r="C2055" s="484" t="s">
        <v>233</v>
      </c>
      <c r="D2055" s="484"/>
      <c r="E2055" s="484"/>
      <c r="F2055" s="484"/>
      <c r="G2055" s="484"/>
    </row>
    <row r="2056" spans="1:7">
      <c r="A2056" s="120"/>
      <c r="B2056" s="275"/>
      <c r="C2056" s="271"/>
      <c r="D2056" s="271"/>
      <c r="E2056" s="271"/>
      <c r="F2056" s="274" t="s">
        <v>10</v>
      </c>
      <c r="G2056" s="274" t="s">
        <v>337</v>
      </c>
    </row>
    <row r="2057" spans="1:7">
      <c r="A2057" s="120"/>
      <c r="B2057" s="275" t="s">
        <v>71</v>
      </c>
      <c r="C2057" s="479" t="s">
        <v>234</v>
      </c>
      <c r="D2057" s="479"/>
      <c r="E2057" s="479"/>
      <c r="F2057" s="479"/>
      <c r="G2057" s="479"/>
    </row>
    <row r="2058" spans="1:7">
      <c r="A2058" s="120"/>
      <c r="B2058" s="275" t="s">
        <v>460</v>
      </c>
      <c r="C2058" s="480" t="s">
        <v>236</v>
      </c>
      <c r="D2058" s="480"/>
      <c r="E2058" s="480"/>
      <c r="F2058" s="480"/>
      <c r="G2058" s="480"/>
    </row>
    <row r="2059" spans="1:7">
      <c r="A2059" s="120">
        <v>37</v>
      </c>
      <c r="B2059" s="275" t="s">
        <v>461</v>
      </c>
      <c r="C2059" s="477" t="s">
        <v>537</v>
      </c>
      <c r="D2059" s="477"/>
      <c r="E2059" s="477"/>
      <c r="F2059" s="477"/>
      <c r="G2059" s="477"/>
    </row>
    <row r="2060" spans="1:7" ht="13.5" thickBot="1">
      <c r="B2060" s="117"/>
      <c r="C2060" s="111" t="s">
        <v>538</v>
      </c>
    </row>
    <row r="2061" spans="1:7" ht="13.5" thickTop="1">
      <c r="B2061" s="464" t="s">
        <v>265</v>
      </c>
      <c r="C2061" s="465"/>
      <c r="D2061" s="464" t="s">
        <v>10</v>
      </c>
      <c r="E2061" s="464" t="s">
        <v>266</v>
      </c>
      <c r="F2061" s="464" t="s">
        <v>11</v>
      </c>
      <c r="G2061" s="464" t="s">
        <v>14</v>
      </c>
    </row>
    <row r="2062" spans="1:7" ht="13.5" thickBot="1">
      <c r="B2062" s="466"/>
      <c r="C2062" s="466"/>
      <c r="D2062" s="466"/>
      <c r="E2062" s="466"/>
      <c r="F2062" s="466"/>
      <c r="G2062" s="467"/>
    </row>
    <row r="2063" spans="1:7" ht="13.5" thickTop="1">
      <c r="B2063" s="169" t="s">
        <v>289</v>
      </c>
      <c r="C2063" s="104"/>
      <c r="D2063" s="267"/>
      <c r="E2063" s="114"/>
      <c r="F2063" s="114"/>
      <c r="G2063" s="170"/>
    </row>
    <row r="2064" spans="1:7">
      <c r="B2064" s="171" t="s">
        <v>462</v>
      </c>
      <c r="C2064" s="104"/>
      <c r="D2064" s="172" t="s">
        <v>297</v>
      </c>
      <c r="E2064" s="114">
        <v>150</v>
      </c>
      <c r="F2064" s="173">
        <v>1</v>
      </c>
      <c r="G2064" s="174">
        <f>E2064*F2064</f>
        <v>150</v>
      </c>
    </row>
    <row r="2065" spans="2:7">
      <c r="B2065" s="175" t="s">
        <v>445</v>
      </c>
      <c r="C2065" s="104"/>
      <c r="D2065" s="267" t="s">
        <v>359</v>
      </c>
      <c r="E2065" s="114">
        <v>2100</v>
      </c>
      <c r="F2065" s="173">
        <v>2.5999999999999999E-3</v>
      </c>
      <c r="G2065" s="174">
        <f>ROUND(E2065*F2065,2)</f>
        <v>5.46</v>
      </c>
    </row>
    <row r="2066" spans="2:7">
      <c r="B2066" s="175" t="s">
        <v>446</v>
      </c>
      <c r="C2066" s="104"/>
      <c r="D2066" s="267" t="s">
        <v>263</v>
      </c>
      <c r="E2066" s="114">
        <v>125</v>
      </c>
      <c r="F2066" s="173">
        <v>6.1000000000000004E-3</v>
      </c>
      <c r="G2066" s="174">
        <f>E2066*F2066</f>
        <v>0.76250000000000007</v>
      </c>
    </row>
    <row r="2067" spans="2:7">
      <c r="B2067" s="175" t="s">
        <v>361</v>
      </c>
      <c r="C2067" s="104"/>
      <c r="D2067" s="267" t="s">
        <v>263</v>
      </c>
      <c r="E2067" s="114">
        <v>200</v>
      </c>
      <c r="F2067" s="173">
        <v>6.1000000000000004E-3</v>
      </c>
      <c r="G2067" s="174">
        <f>E2067*F2067</f>
        <v>1.22</v>
      </c>
    </row>
    <row r="2068" spans="2:7" ht="13.5" thickBot="1">
      <c r="B2068" s="175" t="s">
        <v>362</v>
      </c>
      <c r="C2068" s="104"/>
      <c r="D2068" s="267" t="s">
        <v>263</v>
      </c>
      <c r="E2068" s="114">
        <v>10</v>
      </c>
      <c r="F2068" s="173">
        <v>4.0000000000000001E-3</v>
      </c>
      <c r="G2068" s="174">
        <f>E2068*F2068</f>
        <v>0.04</v>
      </c>
    </row>
    <row r="2069" spans="2:7">
      <c r="B2069" s="176"/>
      <c r="C2069" s="177"/>
      <c r="D2069" s="177"/>
      <c r="E2069" s="177"/>
      <c r="F2069" s="118" t="s">
        <v>273</v>
      </c>
      <c r="G2069" s="178">
        <f>SUM(G2064:G2068)</f>
        <v>157.48249999999999</v>
      </c>
    </row>
    <row r="2070" spans="2:7">
      <c r="B2070" s="176"/>
      <c r="C2070" s="177"/>
      <c r="D2070" s="177"/>
      <c r="E2070" s="177"/>
      <c r="F2070" s="118"/>
      <c r="G2070" s="170"/>
    </row>
    <row r="2071" spans="2:7">
      <c r="B2071" s="176"/>
      <c r="C2071" s="177"/>
      <c r="D2071" s="177"/>
      <c r="E2071" s="177"/>
      <c r="F2071" s="118"/>
      <c r="G2071" s="170"/>
    </row>
    <row r="2072" spans="2:7">
      <c r="B2072" s="179" t="s">
        <v>301</v>
      </c>
      <c r="C2072" s="104"/>
      <c r="D2072" s="267"/>
      <c r="E2072" s="114"/>
      <c r="F2072" s="180"/>
      <c r="G2072" s="174"/>
    </row>
    <row r="2073" spans="2:7">
      <c r="B2073" s="175" t="s">
        <v>304</v>
      </c>
      <c r="C2073" s="104"/>
      <c r="D2073" s="267" t="s">
        <v>303</v>
      </c>
      <c r="E2073" s="114">
        <v>355.01</v>
      </c>
      <c r="F2073" s="173">
        <f>1/D2074</f>
        <v>0.1</v>
      </c>
      <c r="G2073" s="174">
        <f>E2073*F2073</f>
        <v>35.500999999999998</v>
      </c>
    </row>
    <row r="2074" spans="2:7" ht="13.5" thickBot="1">
      <c r="B2074" s="175"/>
      <c r="C2074" s="181" t="s">
        <v>270</v>
      </c>
      <c r="D2074" s="182">
        <v>10</v>
      </c>
      <c r="E2074" s="114"/>
      <c r="F2074" s="180"/>
      <c r="G2074" s="183"/>
    </row>
    <row r="2075" spans="2:7">
      <c r="B2075" s="175"/>
      <c r="C2075" s="104"/>
      <c r="D2075" s="267"/>
      <c r="E2075" s="114"/>
      <c r="F2075" s="184" t="s">
        <v>339</v>
      </c>
      <c r="G2075" s="170">
        <f>SUM(G2073:G2074)</f>
        <v>35.500999999999998</v>
      </c>
    </row>
    <row r="2076" spans="2:7">
      <c r="B2076" s="175"/>
      <c r="C2076" s="104"/>
      <c r="D2076" s="267"/>
      <c r="E2076" s="114"/>
      <c r="F2076" s="180"/>
      <c r="G2076" s="174"/>
    </row>
    <row r="2077" spans="2:7">
      <c r="B2077" s="169" t="s">
        <v>305</v>
      </c>
      <c r="C2077" s="104"/>
      <c r="D2077" s="267"/>
      <c r="E2077" s="114"/>
      <c r="F2077" s="180"/>
      <c r="G2077" s="174"/>
    </row>
    <row r="2078" spans="2:7" ht="13.5" thickBot="1">
      <c r="B2078" s="175" t="s">
        <v>306</v>
      </c>
      <c r="C2078" s="104"/>
      <c r="D2078" s="267" t="s">
        <v>307</v>
      </c>
      <c r="E2078" s="114">
        <f>+G2075</f>
        <v>35.500999999999998</v>
      </c>
      <c r="F2078" s="180">
        <v>0.03</v>
      </c>
      <c r="G2078" s="183">
        <f>E2078*F2078</f>
        <v>1.0650299999999999</v>
      </c>
    </row>
    <row r="2079" spans="2:7">
      <c r="B2079" s="175"/>
      <c r="C2079" s="104"/>
      <c r="D2079" s="267"/>
      <c r="E2079" s="114"/>
      <c r="F2079" s="184" t="s">
        <v>339</v>
      </c>
      <c r="G2079" s="170">
        <f>SUM(G2076:G2078)</f>
        <v>1.0650299999999999</v>
      </c>
    </row>
    <row r="2080" spans="2:7">
      <c r="B2080" s="176"/>
      <c r="C2080" s="177"/>
      <c r="D2080" s="177"/>
      <c r="E2080" s="177"/>
      <c r="F2080" s="118"/>
      <c r="G2080" s="170"/>
    </row>
    <row r="2081" spans="2:7">
      <c r="B2081" s="169" t="s">
        <v>267</v>
      </c>
      <c r="C2081" s="104"/>
      <c r="D2081" s="267"/>
      <c r="E2081" s="114"/>
      <c r="F2081" s="180"/>
      <c r="G2081" s="174"/>
    </row>
    <row r="2082" spans="2:7">
      <c r="B2082" s="175" t="s">
        <v>433</v>
      </c>
      <c r="C2082" s="104"/>
      <c r="D2082" s="267" t="s">
        <v>364</v>
      </c>
      <c r="E2082" s="114">
        <v>186.62</v>
      </c>
      <c r="F2082" s="173">
        <f>1/D2083</f>
        <v>0.05</v>
      </c>
      <c r="G2082" s="174">
        <f>E2082*F2082</f>
        <v>9.3310000000000013</v>
      </c>
    </row>
    <row r="2083" spans="2:7" ht="13.5" thickBot="1">
      <c r="B2083" s="175"/>
      <c r="C2083" s="181" t="s">
        <v>270</v>
      </c>
      <c r="D2083" s="182">
        <v>20</v>
      </c>
      <c r="E2083" s="114"/>
      <c r="F2083" s="180"/>
      <c r="G2083" s="183"/>
    </row>
    <row r="2084" spans="2:7">
      <c r="B2084" s="175"/>
      <c r="C2084" s="104"/>
      <c r="D2084" s="267"/>
      <c r="E2084" s="114"/>
      <c r="F2084" s="184" t="s">
        <v>339</v>
      </c>
      <c r="G2084" s="170">
        <f>SUM(G2082:G2083)</f>
        <v>9.3310000000000013</v>
      </c>
    </row>
    <row r="2085" spans="2:7">
      <c r="B2085" s="171"/>
      <c r="C2085" s="104"/>
      <c r="D2085" s="172"/>
      <c r="E2085" s="114"/>
      <c r="F2085" s="173"/>
      <c r="G2085" s="174"/>
    </row>
    <row r="2086" spans="2:7" ht="13.5" thickBot="1">
      <c r="B2086" s="175"/>
      <c r="C2086" s="104"/>
      <c r="D2086" s="267"/>
      <c r="E2086" s="114"/>
      <c r="F2086" s="118"/>
      <c r="G2086" s="170"/>
    </row>
    <row r="2087" spans="2:7" ht="14.25" thickTop="1" thickBot="1">
      <c r="B2087" s="185"/>
      <c r="C2087" s="186"/>
      <c r="D2087" s="186"/>
      <c r="E2087" s="187" t="s">
        <v>274</v>
      </c>
      <c r="F2087" s="188"/>
      <c r="G2087" s="189">
        <f>G2084+G2079+G2075+G2069</f>
        <v>203.37952999999999</v>
      </c>
    </row>
    <row r="2088" spans="2:7" ht="13.5" thickTop="1">
      <c r="B2088" s="175"/>
      <c r="C2088" s="104"/>
      <c r="D2088" s="104"/>
      <c r="E2088" s="112" t="s">
        <v>275</v>
      </c>
      <c r="F2088" s="113">
        <v>10</v>
      </c>
      <c r="G2088" s="190">
        <f>(+G2087*F2088)/100</f>
        <v>20.337952999999999</v>
      </c>
    </row>
    <row r="2089" spans="2:7" ht="13.5" thickBot="1">
      <c r="B2089" s="175"/>
      <c r="C2089" s="104"/>
      <c r="D2089" s="104"/>
      <c r="E2089" s="191"/>
      <c r="F2089" s="113"/>
      <c r="G2089" s="183"/>
    </row>
    <row r="2090" spans="2:7">
      <c r="B2090" s="175"/>
      <c r="C2090" s="104"/>
      <c r="D2090" s="104"/>
      <c r="E2090" s="191" t="s">
        <v>276</v>
      </c>
      <c r="F2090" s="113"/>
      <c r="G2090" s="174">
        <f>G2087+G2088+G2089</f>
        <v>223.71748299999999</v>
      </c>
    </row>
    <row r="2091" spans="2:7" ht="13.5" thickBot="1">
      <c r="B2091" s="175"/>
      <c r="C2091" s="104"/>
      <c r="D2091" s="104"/>
      <c r="E2091" s="191" t="s">
        <v>277</v>
      </c>
      <c r="F2091" s="113">
        <v>0.7</v>
      </c>
      <c r="G2091" s="183">
        <f>(+F2091*G2090)/100</f>
        <v>1.566022381</v>
      </c>
    </row>
    <row r="2092" spans="2:7">
      <c r="B2092" s="175"/>
      <c r="C2092" s="104"/>
      <c r="D2092" s="104"/>
      <c r="E2092" s="191" t="s">
        <v>276</v>
      </c>
      <c r="F2092" s="113"/>
      <c r="G2092" s="174">
        <f>+G2090+G2091</f>
        <v>225.283505381</v>
      </c>
    </row>
    <row r="2093" spans="2:7" ht="13.5" thickBot="1">
      <c r="B2093" s="175"/>
      <c r="C2093" s="104"/>
      <c r="D2093" s="104"/>
      <c r="E2093" s="191" t="s">
        <v>278</v>
      </c>
      <c r="F2093" s="113">
        <v>3.8</v>
      </c>
      <c r="G2093" s="183">
        <f>(+F2093*G2092)/100</f>
        <v>8.5607732044780001</v>
      </c>
    </row>
    <row r="2094" spans="2:7">
      <c r="B2094" s="175"/>
      <c r="C2094" s="104"/>
      <c r="D2094" s="104"/>
      <c r="E2094" s="191" t="s">
        <v>276</v>
      </c>
      <c r="F2094" s="113"/>
      <c r="G2094" s="174">
        <f>+G2092+G2093</f>
        <v>233.84427858547801</v>
      </c>
    </row>
    <row r="2095" spans="2:7" ht="13.5" thickBot="1">
      <c r="B2095" s="175"/>
      <c r="C2095" s="104"/>
      <c r="D2095" s="104"/>
      <c r="E2095" s="191" t="s">
        <v>279</v>
      </c>
      <c r="F2095" s="113">
        <v>0.5</v>
      </c>
      <c r="G2095" s="183">
        <f>G2094*F2095/100</f>
        <v>1.16922139292739</v>
      </c>
    </row>
    <row r="2096" spans="2:7" ht="13.5" thickBot="1">
      <c r="B2096" s="175"/>
      <c r="C2096" s="104"/>
      <c r="D2096" s="104"/>
      <c r="E2096" s="118" t="s">
        <v>273</v>
      </c>
      <c r="F2096" s="110"/>
      <c r="G2096" s="170">
        <f>G2094+G2095</f>
        <v>235.01349997840541</v>
      </c>
    </row>
    <row r="2097" spans="1:7" ht="14.25" thickTop="1" thickBot="1">
      <c r="B2097" s="185"/>
      <c r="C2097" s="186"/>
      <c r="D2097" s="186"/>
      <c r="E2097" s="187" t="s">
        <v>6</v>
      </c>
      <c r="F2097" s="188"/>
      <c r="G2097" s="189">
        <f>+G2096</f>
        <v>235.01349997840541</v>
      </c>
    </row>
    <row r="2098" spans="1:7" ht="13.5" thickTop="1"/>
    <row r="2099" spans="1:7">
      <c r="B2099" s="104"/>
      <c r="C2099" s="104"/>
      <c r="D2099" s="104"/>
      <c r="E2099" s="199"/>
      <c r="F2099" s="200"/>
      <c r="G2099" s="119"/>
    </row>
    <row r="2100" spans="1:7">
      <c r="B2100" s="104"/>
      <c r="C2100" s="484" t="s">
        <v>233</v>
      </c>
      <c r="D2100" s="484"/>
      <c r="E2100" s="484"/>
      <c r="F2100" s="484"/>
      <c r="G2100" s="484"/>
    </row>
    <row r="2101" spans="1:7">
      <c r="A2101" s="120"/>
      <c r="B2101" s="275"/>
      <c r="C2101" s="271"/>
      <c r="D2101" s="271"/>
      <c r="E2101" s="271"/>
      <c r="F2101" s="274" t="s">
        <v>10</v>
      </c>
      <c r="G2101" s="274" t="s">
        <v>337</v>
      </c>
    </row>
    <row r="2102" spans="1:7">
      <c r="A2102" s="120"/>
      <c r="B2102" s="275" t="s">
        <v>71</v>
      </c>
      <c r="C2102" s="479" t="s">
        <v>539</v>
      </c>
      <c r="D2102" s="479"/>
      <c r="E2102" s="479"/>
      <c r="F2102" s="479"/>
      <c r="G2102" s="479"/>
    </row>
    <row r="2103" spans="1:7">
      <c r="A2103" s="120"/>
      <c r="B2103" s="275" t="s">
        <v>460</v>
      </c>
      <c r="C2103" s="480" t="s">
        <v>541</v>
      </c>
      <c r="D2103" s="480"/>
      <c r="E2103" s="480"/>
      <c r="F2103" s="480"/>
      <c r="G2103" s="480"/>
    </row>
    <row r="2104" spans="1:7">
      <c r="A2104" s="120">
        <v>38</v>
      </c>
      <c r="B2104" s="275" t="s">
        <v>540</v>
      </c>
      <c r="C2104" s="477" t="s">
        <v>536</v>
      </c>
      <c r="D2104" s="477"/>
      <c r="E2104" s="477"/>
      <c r="F2104" s="477"/>
      <c r="G2104" s="477"/>
    </row>
    <row r="2105" spans="1:7" ht="13.5" thickBot="1">
      <c r="B2105" s="117"/>
    </row>
    <row r="2106" spans="1:7" ht="13.5" thickTop="1">
      <c r="B2106" s="464" t="s">
        <v>265</v>
      </c>
      <c r="C2106" s="465"/>
      <c r="D2106" s="464" t="s">
        <v>10</v>
      </c>
      <c r="E2106" s="464" t="s">
        <v>266</v>
      </c>
      <c r="F2106" s="464" t="s">
        <v>11</v>
      </c>
      <c r="G2106" s="464" t="s">
        <v>14</v>
      </c>
    </row>
    <row r="2107" spans="1:7" ht="13.5" thickBot="1">
      <c r="B2107" s="466"/>
      <c r="C2107" s="466"/>
      <c r="D2107" s="466"/>
      <c r="E2107" s="466"/>
      <c r="F2107" s="466"/>
      <c r="G2107" s="467"/>
    </row>
    <row r="2108" spans="1:7" ht="13.5" thickTop="1">
      <c r="B2108" s="169" t="s">
        <v>289</v>
      </c>
      <c r="C2108" s="104"/>
      <c r="D2108" s="267"/>
      <c r="E2108" s="114"/>
      <c r="F2108" s="114"/>
      <c r="G2108" s="170"/>
    </row>
    <row r="2109" spans="1:7">
      <c r="B2109" s="171" t="s">
        <v>536</v>
      </c>
      <c r="C2109" s="104"/>
      <c r="D2109" s="172" t="s">
        <v>297</v>
      </c>
      <c r="E2109" s="114">
        <v>1500</v>
      </c>
      <c r="F2109" s="173">
        <v>1</v>
      </c>
      <c r="G2109" s="174">
        <f>E2109*F2109</f>
        <v>1500</v>
      </c>
    </row>
    <row r="2110" spans="1:7">
      <c r="B2110" s="175" t="s">
        <v>445</v>
      </c>
      <c r="C2110" s="104"/>
      <c r="D2110" s="267" t="s">
        <v>359</v>
      </c>
      <c r="E2110" s="114">
        <v>2100</v>
      </c>
      <c r="F2110" s="173">
        <v>2.5999999999999999E-3</v>
      </c>
      <c r="G2110" s="174">
        <f>ROUND(E2110*F2110,2)</f>
        <v>5.46</v>
      </c>
    </row>
    <row r="2111" spans="1:7">
      <c r="B2111" s="175" t="s">
        <v>446</v>
      </c>
      <c r="C2111" s="104"/>
      <c r="D2111" s="267" t="s">
        <v>263</v>
      </c>
      <c r="E2111" s="114">
        <v>125</v>
      </c>
      <c r="F2111" s="173">
        <v>6.1000000000000004E-3</v>
      </c>
      <c r="G2111" s="174">
        <f>E2111*F2111</f>
        <v>0.76250000000000007</v>
      </c>
    </row>
    <row r="2112" spans="1:7">
      <c r="B2112" s="175" t="s">
        <v>361</v>
      </c>
      <c r="C2112" s="104"/>
      <c r="D2112" s="267" t="s">
        <v>263</v>
      </c>
      <c r="E2112" s="114">
        <v>200</v>
      </c>
      <c r="F2112" s="173">
        <v>6.1000000000000004E-3</v>
      </c>
      <c r="G2112" s="174">
        <f>E2112*F2112</f>
        <v>1.22</v>
      </c>
    </row>
    <row r="2113" spans="2:7" ht="13.5" thickBot="1">
      <c r="B2113" s="175" t="s">
        <v>362</v>
      </c>
      <c r="C2113" s="104"/>
      <c r="D2113" s="267" t="s">
        <v>263</v>
      </c>
      <c r="E2113" s="114">
        <v>10</v>
      </c>
      <c r="F2113" s="173">
        <v>4.0000000000000001E-3</v>
      </c>
      <c r="G2113" s="174">
        <f>E2113*F2113</f>
        <v>0.04</v>
      </c>
    </row>
    <row r="2114" spans="2:7">
      <c r="B2114" s="176"/>
      <c r="C2114" s="177"/>
      <c r="D2114" s="177"/>
      <c r="E2114" s="177"/>
      <c r="F2114" s="118" t="s">
        <v>273</v>
      </c>
      <c r="G2114" s="178">
        <f>SUM(G2109:G2113)</f>
        <v>1507.4825000000001</v>
      </c>
    </row>
    <row r="2115" spans="2:7">
      <c r="B2115" s="176"/>
      <c r="C2115" s="177"/>
      <c r="D2115" s="177"/>
      <c r="E2115" s="177"/>
      <c r="F2115" s="118"/>
      <c r="G2115" s="170"/>
    </row>
    <row r="2116" spans="2:7">
      <c r="B2116" s="176"/>
      <c r="C2116" s="177"/>
      <c r="D2116" s="177"/>
      <c r="E2116" s="177"/>
      <c r="F2116" s="118"/>
      <c r="G2116" s="170"/>
    </row>
    <row r="2117" spans="2:7">
      <c r="B2117" s="179" t="s">
        <v>301</v>
      </c>
      <c r="C2117" s="104"/>
      <c r="D2117" s="267"/>
      <c r="E2117" s="114"/>
      <c r="F2117" s="180"/>
      <c r="G2117" s="174"/>
    </row>
    <row r="2118" spans="2:7">
      <c r="B2118" s="175" t="s">
        <v>304</v>
      </c>
      <c r="C2118" s="104"/>
      <c r="D2118" s="267" t="s">
        <v>303</v>
      </c>
      <c r="E2118" s="114">
        <v>355.01</v>
      </c>
      <c r="F2118" s="173">
        <f>1/D2119</f>
        <v>0.1</v>
      </c>
      <c r="G2118" s="174">
        <f>E2118*F2118</f>
        <v>35.500999999999998</v>
      </c>
    </row>
    <row r="2119" spans="2:7" ht="13.5" thickBot="1">
      <c r="B2119" s="175"/>
      <c r="C2119" s="181" t="s">
        <v>270</v>
      </c>
      <c r="D2119" s="182">
        <v>10</v>
      </c>
      <c r="E2119" s="114"/>
      <c r="F2119" s="180"/>
      <c r="G2119" s="183"/>
    </row>
    <row r="2120" spans="2:7">
      <c r="B2120" s="175"/>
      <c r="C2120" s="104"/>
      <c r="D2120" s="267"/>
      <c r="E2120" s="114"/>
      <c r="F2120" s="184" t="s">
        <v>339</v>
      </c>
      <c r="G2120" s="170">
        <f>SUM(G2118:G2119)</f>
        <v>35.500999999999998</v>
      </c>
    </row>
    <row r="2121" spans="2:7">
      <c r="B2121" s="175"/>
      <c r="C2121" s="104"/>
      <c r="D2121" s="267"/>
      <c r="E2121" s="114"/>
      <c r="F2121" s="180"/>
      <c r="G2121" s="174"/>
    </row>
    <row r="2122" spans="2:7">
      <c r="B2122" s="169" t="s">
        <v>305</v>
      </c>
      <c r="C2122" s="104"/>
      <c r="D2122" s="267"/>
      <c r="E2122" s="114"/>
      <c r="F2122" s="180"/>
      <c r="G2122" s="174"/>
    </row>
    <row r="2123" spans="2:7" ht="13.5" thickBot="1">
      <c r="B2123" s="175" t="s">
        <v>306</v>
      </c>
      <c r="C2123" s="104"/>
      <c r="D2123" s="267" t="s">
        <v>307</v>
      </c>
      <c r="E2123" s="114">
        <f>+G2120</f>
        <v>35.500999999999998</v>
      </c>
      <c r="F2123" s="180">
        <v>0.03</v>
      </c>
      <c r="G2123" s="183">
        <f>E2123*F2123</f>
        <v>1.0650299999999999</v>
      </c>
    </row>
    <row r="2124" spans="2:7">
      <c r="B2124" s="175"/>
      <c r="C2124" s="104"/>
      <c r="D2124" s="267"/>
      <c r="E2124" s="114"/>
      <c r="F2124" s="184" t="s">
        <v>339</v>
      </c>
      <c r="G2124" s="170">
        <f>SUM(G2121:G2123)</f>
        <v>1.0650299999999999</v>
      </c>
    </row>
    <row r="2125" spans="2:7">
      <c r="B2125" s="176"/>
      <c r="C2125" s="177"/>
      <c r="D2125" s="177"/>
      <c r="E2125" s="177"/>
      <c r="F2125" s="118"/>
      <c r="G2125" s="170"/>
    </row>
    <row r="2126" spans="2:7">
      <c r="B2126" s="169" t="s">
        <v>267</v>
      </c>
      <c r="C2126" s="104"/>
      <c r="D2126" s="267"/>
      <c r="E2126" s="114"/>
      <c r="F2126" s="180"/>
      <c r="G2126" s="174"/>
    </row>
    <row r="2127" spans="2:7">
      <c r="B2127" s="175" t="s">
        <v>433</v>
      </c>
      <c r="C2127" s="104"/>
      <c r="D2127" s="267" t="s">
        <v>364</v>
      </c>
      <c r="E2127" s="114">
        <v>186.62</v>
      </c>
      <c r="F2127" s="173">
        <f>1/D2128</f>
        <v>0.05</v>
      </c>
      <c r="G2127" s="174">
        <f>E2127*F2127</f>
        <v>9.3310000000000013</v>
      </c>
    </row>
    <row r="2128" spans="2:7" ht="13.5" thickBot="1">
      <c r="B2128" s="175"/>
      <c r="C2128" s="181" t="s">
        <v>270</v>
      </c>
      <c r="D2128" s="182">
        <v>20</v>
      </c>
      <c r="E2128" s="114"/>
      <c r="F2128" s="180"/>
      <c r="G2128" s="183"/>
    </row>
    <row r="2129" spans="2:7">
      <c r="B2129" s="175"/>
      <c r="C2129" s="104"/>
      <c r="D2129" s="267"/>
      <c r="E2129" s="114"/>
      <c r="F2129" s="184" t="s">
        <v>339</v>
      </c>
      <c r="G2129" s="170">
        <f>SUM(G2127:G2128)</f>
        <v>9.3310000000000013</v>
      </c>
    </row>
    <row r="2130" spans="2:7">
      <c r="B2130" s="171"/>
      <c r="C2130" s="104"/>
      <c r="D2130" s="172"/>
      <c r="E2130" s="114"/>
      <c r="F2130" s="173"/>
      <c r="G2130" s="174"/>
    </row>
    <row r="2131" spans="2:7" ht="13.5" thickBot="1">
      <c r="B2131" s="175"/>
      <c r="C2131" s="104"/>
      <c r="D2131" s="267"/>
      <c r="E2131" s="114"/>
      <c r="F2131" s="118"/>
      <c r="G2131" s="170"/>
    </row>
    <row r="2132" spans="2:7" ht="14.25" thickTop="1" thickBot="1">
      <c r="B2132" s="185"/>
      <c r="C2132" s="186"/>
      <c r="D2132" s="186"/>
      <c r="E2132" s="187" t="s">
        <v>274</v>
      </c>
      <c r="F2132" s="188"/>
      <c r="G2132" s="189">
        <f>G2129+G2124+G2120+G2114</f>
        <v>1553.3795300000002</v>
      </c>
    </row>
    <row r="2133" spans="2:7" ht="13.5" thickTop="1">
      <c r="B2133" s="175"/>
      <c r="C2133" s="104"/>
      <c r="D2133" s="104"/>
      <c r="E2133" s="112" t="s">
        <v>275</v>
      </c>
      <c r="F2133" s="113">
        <v>10</v>
      </c>
      <c r="G2133" s="190">
        <f>(+G2132*F2133)/100</f>
        <v>155.33795300000003</v>
      </c>
    </row>
    <row r="2134" spans="2:7" ht="13.5" thickBot="1">
      <c r="B2134" s="175"/>
      <c r="C2134" s="104"/>
      <c r="D2134" s="104"/>
      <c r="E2134" s="191"/>
      <c r="F2134" s="113"/>
      <c r="G2134" s="183"/>
    </row>
    <row r="2135" spans="2:7">
      <c r="B2135" s="175"/>
      <c r="C2135" s="104"/>
      <c r="D2135" s="104"/>
      <c r="E2135" s="191" t="s">
        <v>276</v>
      </c>
      <c r="F2135" s="113"/>
      <c r="G2135" s="174">
        <f>G2132+G2133+G2134</f>
        <v>1708.7174830000001</v>
      </c>
    </row>
    <row r="2136" spans="2:7" ht="13.5" thickBot="1">
      <c r="B2136" s="175"/>
      <c r="C2136" s="104"/>
      <c r="D2136" s="104"/>
      <c r="E2136" s="191" t="s">
        <v>277</v>
      </c>
      <c r="F2136" s="113">
        <v>0.7</v>
      </c>
      <c r="G2136" s="183">
        <f>(+F2136*G2135)/100</f>
        <v>11.961022380999999</v>
      </c>
    </row>
    <row r="2137" spans="2:7">
      <c r="B2137" s="175"/>
      <c r="C2137" s="104"/>
      <c r="D2137" s="104"/>
      <c r="E2137" s="191" t="s">
        <v>276</v>
      </c>
      <c r="F2137" s="113"/>
      <c r="G2137" s="174">
        <f>+G2135+G2136</f>
        <v>1720.6785053810002</v>
      </c>
    </row>
    <row r="2138" spans="2:7" ht="13.5" thickBot="1">
      <c r="B2138" s="175"/>
      <c r="C2138" s="104"/>
      <c r="D2138" s="104"/>
      <c r="E2138" s="191" t="s">
        <v>278</v>
      </c>
      <c r="F2138" s="113">
        <v>3.8</v>
      </c>
      <c r="G2138" s="183">
        <f>(+F2138*G2137)/100</f>
        <v>65.385783204478003</v>
      </c>
    </row>
    <row r="2139" spans="2:7">
      <c r="B2139" s="175"/>
      <c r="C2139" s="104"/>
      <c r="D2139" s="104"/>
      <c r="E2139" s="191" t="s">
        <v>276</v>
      </c>
      <c r="F2139" s="113"/>
      <c r="G2139" s="174">
        <f>+G2137+G2138</f>
        <v>1786.0642885854782</v>
      </c>
    </row>
    <row r="2140" spans="2:7" ht="13.5" thickBot="1">
      <c r="B2140" s="175"/>
      <c r="C2140" s="104"/>
      <c r="D2140" s="104"/>
      <c r="E2140" s="191" t="s">
        <v>279</v>
      </c>
      <c r="F2140" s="113">
        <v>0.5</v>
      </c>
      <c r="G2140" s="183">
        <f>G2139*F2140/100</f>
        <v>8.9303214429273901</v>
      </c>
    </row>
    <row r="2141" spans="2:7" ht="13.5" thickBot="1">
      <c r="B2141" s="175"/>
      <c r="C2141" s="104"/>
      <c r="D2141" s="104"/>
      <c r="E2141" s="118" t="s">
        <v>273</v>
      </c>
      <c r="F2141" s="110"/>
      <c r="G2141" s="170">
        <f>G2139+G2140</f>
        <v>1794.9946100284055</v>
      </c>
    </row>
    <row r="2142" spans="2:7" ht="14.25" thickTop="1" thickBot="1">
      <c r="B2142" s="185"/>
      <c r="C2142" s="186"/>
      <c r="D2142" s="186"/>
      <c r="E2142" s="187" t="s">
        <v>6</v>
      </c>
      <c r="F2142" s="188"/>
      <c r="G2142" s="189">
        <f>+G2141</f>
        <v>1794.9946100284055</v>
      </c>
    </row>
    <row r="2143" spans="2:7" ht="13.5" thickTop="1"/>
    <row r="2144" spans="2:7">
      <c r="B2144" s="104"/>
      <c r="C2144" s="104"/>
      <c r="D2144" s="104"/>
      <c r="E2144" s="199"/>
      <c r="F2144" s="200"/>
      <c r="G2144" s="119"/>
    </row>
    <row r="2145" spans="1:7">
      <c r="A2145" s="120"/>
      <c r="B2145" s="275"/>
      <c r="C2145" s="479" t="s">
        <v>238</v>
      </c>
      <c r="D2145" s="479"/>
      <c r="E2145" s="479"/>
      <c r="F2145" s="479"/>
      <c r="G2145" s="479"/>
    </row>
    <row r="2146" spans="1:7">
      <c r="A2146" s="120"/>
      <c r="B2146" s="275"/>
      <c r="C2146" s="274"/>
      <c r="D2146" s="274"/>
      <c r="E2146" s="274"/>
      <c r="F2146" s="274" t="s">
        <v>10</v>
      </c>
      <c r="G2146" s="274" t="s">
        <v>389</v>
      </c>
    </row>
    <row r="2147" spans="1:7">
      <c r="A2147" s="120"/>
      <c r="B2147" s="275" t="s">
        <v>239</v>
      </c>
      <c r="C2147" s="479" t="s">
        <v>240</v>
      </c>
      <c r="D2147" s="479"/>
      <c r="E2147" s="479"/>
      <c r="F2147" s="479"/>
      <c r="G2147" s="479"/>
    </row>
    <row r="2148" spans="1:7">
      <c r="A2148" s="120"/>
      <c r="B2148" s="275" t="s">
        <v>463</v>
      </c>
      <c r="C2148" s="480" t="s">
        <v>242</v>
      </c>
      <c r="D2148" s="480"/>
      <c r="E2148" s="480"/>
      <c r="F2148" s="480"/>
      <c r="G2148" s="480"/>
    </row>
    <row r="2149" spans="1:7">
      <c r="A2149" s="120">
        <v>39</v>
      </c>
      <c r="B2149" s="275" t="s">
        <v>533</v>
      </c>
      <c r="C2149" s="463" t="s">
        <v>542</v>
      </c>
      <c r="D2149" s="480"/>
      <c r="E2149" s="480"/>
      <c r="F2149" s="480"/>
      <c r="G2149" s="480"/>
    </row>
    <row r="2150" spans="1:7">
      <c r="B2150" s="117"/>
    </row>
    <row r="2151" spans="1:7" ht="13.5" thickBot="1">
      <c r="B2151" s="117"/>
    </row>
    <row r="2152" spans="1:7" ht="13.5" thickTop="1">
      <c r="B2152" s="472" t="s">
        <v>265</v>
      </c>
      <c r="C2152" s="473"/>
      <c r="D2152" s="464" t="s">
        <v>10</v>
      </c>
      <c r="E2152" s="464" t="s">
        <v>266</v>
      </c>
      <c r="F2152" s="464" t="s">
        <v>11</v>
      </c>
      <c r="G2152" s="464" t="s">
        <v>14</v>
      </c>
    </row>
    <row r="2153" spans="1:7" ht="13.5" thickBot="1">
      <c r="B2153" s="474"/>
      <c r="C2153" s="475"/>
      <c r="D2153" s="476"/>
      <c r="E2153" s="476"/>
      <c r="F2153" s="476"/>
      <c r="G2153" s="476"/>
    </row>
    <row r="2154" spans="1:7" ht="13.5" thickTop="1">
      <c r="B2154" s="169" t="s">
        <v>289</v>
      </c>
      <c r="C2154" s="104"/>
      <c r="D2154" s="267"/>
      <c r="E2154" s="114"/>
      <c r="F2154" s="114"/>
      <c r="G2154" s="170"/>
    </row>
    <row r="2155" spans="1:7">
      <c r="B2155" s="171" t="s">
        <v>464</v>
      </c>
      <c r="C2155" s="104"/>
      <c r="D2155" s="172" t="s">
        <v>295</v>
      </c>
      <c r="E2155" s="114">
        <v>780</v>
      </c>
      <c r="F2155" s="173">
        <v>1</v>
      </c>
      <c r="G2155" s="174">
        <f>E2155*F2155</f>
        <v>780</v>
      </c>
    </row>
    <row r="2156" spans="1:7">
      <c r="B2156" s="175"/>
      <c r="C2156" s="104"/>
      <c r="D2156" s="267"/>
      <c r="E2156" s="114"/>
      <c r="F2156" s="173"/>
      <c r="G2156" s="174"/>
    </row>
    <row r="2157" spans="1:7">
      <c r="B2157" s="175"/>
      <c r="C2157" s="104"/>
      <c r="D2157" s="267"/>
      <c r="E2157" s="114"/>
      <c r="F2157" s="173"/>
      <c r="G2157" s="174"/>
    </row>
    <row r="2158" spans="1:7">
      <c r="B2158" s="175"/>
      <c r="C2158" s="104"/>
      <c r="D2158" s="267"/>
      <c r="E2158" s="114"/>
      <c r="F2158" s="173"/>
      <c r="G2158" s="174"/>
    </row>
    <row r="2159" spans="1:7" ht="13.5" thickBot="1">
      <c r="B2159" s="175"/>
      <c r="C2159" s="104"/>
      <c r="D2159" s="267"/>
      <c r="E2159" s="114"/>
      <c r="F2159" s="173"/>
      <c r="G2159" s="174"/>
    </row>
    <row r="2160" spans="1:7">
      <c r="B2160" s="176"/>
      <c r="C2160" s="177"/>
      <c r="D2160" s="177"/>
      <c r="E2160" s="177"/>
      <c r="F2160" s="118" t="s">
        <v>273</v>
      </c>
      <c r="G2160" s="178">
        <f>SUM(G2155:G2159)</f>
        <v>780</v>
      </c>
    </row>
    <row r="2161" spans="2:7">
      <c r="B2161" s="176"/>
      <c r="C2161" s="177"/>
      <c r="D2161" s="177"/>
      <c r="E2161" s="177"/>
      <c r="F2161" s="118"/>
      <c r="G2161" s="170"/>
    </row>
    <row r="2162" spans="2:7">
      <c r="B2162" s="179" t="s">
        <v>301</v>
      </c>
      <c r="C2162" s="104"/>
      <c r="D2162" s="267"/>
      <c r="E2162" s="114"/>
      <c r="F2162" s="180"/>
      <c r="G2162" s="174"/>
    </row>
    <row r="2163" spans="2:7">
      <c r="B2163" s="214"/>
      <c r="C2163" s="104"/>
      <c r="D2163" s="267"/>
      <c r="E2163" s="114"/>
      <c r="F2163" s="173"/>
      <c r="G2163" s="174"/>
    </row>
    <row r="2164" spans="2:7">
      <c r="B2164" s="175"/>
      <c r="C2164" s="181"/>
      <c r="D2164" s="182"/>
      <c r="E2164" s="114"/>
      <c r="F2164" s="180"/>
      <c r="G2164" s="174"/>
    </row>
    <row r="2165" spans="2:7">
      <c r="B2165" s="175"/>
      <c r="C2165" s="104"/>
      <c r="D2165" s="267"/>
      <c r="E2165" s="114"/>
      <c r="F2165" s="173"/>
      <c r="G2165" s="174"/>
    </row>
    <row r="2166" spans="2:7" ht="13.5" thickBot="1">
      <c r="B2166" s="175"/>
      <c r="C2166" s="181"/>
      <c r="D2166" s="182"/>
      <c r="E2166" s="114"/>
      <c r="F2166" s="180"/>
      <c r="G2166" s="183"/>
    </row>
    <row r="2167" spans="2:7">
      <c r="B2167" s="175"/>
      <c r="C2167" s="104"/>
      <c r="D2167" s="267"/>
      <c r="E2167" s="114"/>
      <c r="F2167" s="184" t="s">
        <v>339</v>
      </c>
      <c r="G2167" s="170">
        <f>SUM(G2163:G2166)</f>
        <v>0</v>
      </c>
    </row>
    <row r="2168" spans="2:7">
      <c r="B2168" s="175"/>
      <c r="C2168" s="104"/>
      <c r="D2168" s="267"/>
      <c r="E2168" s="114"/>
      <c r="F2168" s="180"/>
      <c r="G2168" s="174"/>
    </row>
    <row r="2169" spans="2:7">
      <c r="B2169" s="169" t="s">
        <v>305</v>
      </c>
      <c r="C2169" s="104"/>
      <c r="D2169" s="267"/>
      <c r="E2169" s="114"/>
      <c r="F2169" s="180"/>
      <c r="G2169" s="174"/>
    </row>
    <row r="2170" spans="2:7" ht="13.5" thickBot="1">
      <c r="B2170" s="175"/>
      <c r="C2170" s="104"/>
      <c r="D2170" s="267"/>
      <c r="E2170" s="114"/>
      <c r="F2170" s="180"/>
      <c r="G2170" s="183"/>
    </row>
    <row r="2171" spans="2:7">
      <c r="B2171" s="175"/>
      <c r="C2171" s="104"/>
      <c r="D2171" s="267"/>
      <c r="E2171" s="114"/>
      <c r="F2171" s="184" t="s">
        <v>339</v>
      </c>
      <c r="G2171" s="170">
        <f>SUM(G2168:G2170)</f>
        <v>0</v>
      </c>
    </row>
    <row r="2172" spans="2:7">
      <c r="B2172" s="176"/>
      <c r="C2172" s="177"/>
      <c r="D2172" s="177"/>
      <c r="E2172" s="177"/>
      <c r="F2172" s="118"/>
      <c r="G2172" s="170"/>
    </row>
    <row r="2173" spans="2:7">
      <c r="B2173" s="169" t="s">
        <v>267</v>
      </c>
      <c r="C2173" s="104"/>
      <c r="D2173" s="267"/>
      <c r="E2173" s="114"/>
      <c r="F2173" s="180"/>
      <c r="G2173" s="174"/>
    </row>
    <row r="2174" spans="2:7">
      <c r="B2174" s="175"/>
      <c r="C2174" s="104"/>
      <c r="D2174" s="267"/>
      <c r="E2174" s="114"/>
      <c r="F2174" s="173"/>
      <c r="G2174" s="174"/>
    </row>
    <row r="2175" spans="2:7" ht="13.5" thickBot="1">
      <c r="B2175" s="175"/>
      <c r="C2175" s="181"/>
      <c r="D2175" s="182"/>
      <c r="E2175" s="114"/>
      <c r="F2175" s="180"/>
      <c r="G2175" s="183"/>
    </row>
    <row r="2176" spans="2:7">
      <c r="B2176" s="175"/>
      <c r="C2176" s="104"/>
      <c r="D2176" s="267"/>
      <c r="E2176" s="114"/>
      <c r="F2176" s="184" t="s">
        <v>339</v>
      </c>
      <c r="G2176" s="170">
        <f>SUM(G2174:G2175)</f>
        <v>0</v>
      </c>
    </row>
    <row r="2177" spans="1:7" ht="13.5" thickBot="1">
      <c r="B2177" s="175"/>
      <c r="C2177" s="104"/>
      <c r="D2177" s="267"/>
      <c r="E2177" s="114"/>
      <c r="F2177" s="118"/>
      <c r="G2177" s="170"/>
    </row>
    <row r="2178" spans="1:7" ht="14.25" thickTop="1" thickBot="1">
      <c r="B2178" s="185"/>
      <c r="C2178" s="186"/>
      <c r="D2178" s="186"/>
      <c r="E2178" s="187" t="s">
        <v>274</v>
      </c>
      <c r="F2178" s="188"/>
      <c r="G2178" s="189">
        <f>G2176+G2171+G2167+G2160</f>
        <v>780</v>
      </c>
    </row>
    <row r="2179" spans="1:7" ht="13.5" thickTop="1">
      <c r="B2179" s="175"/>
      <c r="C2179" s="104"/>
      <c r="D2179" s="104"/>
      <c r="E2179" s="112" t="s">
        <v>275</v>
      </c>
      <c r="F2179" s="113">
        <v>10</v>
      </c>
      <c r="G2179" s="190">
        <f>(+G2178*F2179)/100</f>
        <v>78</v>
      </c>
    </row>
    <row r="2180" spans="1:7" ht="13.5" thickBot="1">
      <c r="B2180" s="175"/>
      <c r="C2180" s="104"/>
      <c r="D2180" s="104"/>
      <c r="E2180" s="191"/>
      <c r="F2180" s="113"/>
      <c r="G2180" s="183"/>
    </row>
    <row r="2181" spans="1:7">
      <c r="B2181" s="175"/>
      <c r="C2181" s="104"/>
      <c r="D2181" s="104"/>
      <c r="E2181" s="191" t="s">
        <v>276</v>
      </c>
      <c r="F2181" s="113"/>
      <c r="G2181" s="174">
        <f>G2178+G2179+G2180</f>
        <v>858</v>
      </c>
    </row>
    <row r="2182" spans="1:7" ht="13.5" thickBot="1">
      <c r="B2182" s="175"/>
      <c r="C2182" s="104"/>
      <c r="D2182" s="104"/>
      <c r="E2182" s="191" t="s">
        <v>277</v>
      </c>
      <c r="F2182" s="113">
        <v>0.7</v>
      </c>
      <c r="G2182" s="183">
        <f>(+F2182*G2181)/100</f>
        <v>6.0059999999999993</v>
      </c>
    </row>
    <row r="2183" spans="1:7">
      <c r="B2183" s="175"/>
      <c r="C2183" s="104"/>
      <c r="D2183" s="104"/>
      <c r="E2183" s="191" t="s">
        <v>276</v>
      </c>
      <c r="F2183" s="113"/>
      <c r="G2183" s="174">
        <f>+G2181+G2182</f>
        <v>864.00599999999997</v>
      </c>
    </row>
    <row r="2184" spans="1:7" ht="13.5" thickBot="1">
      <c r="B2184" s="175"/>
      <c r="C2184" s="104"/>
      <c r="D2184" s="104"/>
      <c r="E2184" s="191" t="s">
        <v>278</v>
      </c>
      <c r="F2184" s="113">
        <v>3.8</v>
      </c>
      <c r="G2184" s="183">
        <f>(+F2184*G2183)/100</f>
        <v>32.832227999999994</v>
      </c>
    </row>
    <row r="2185" spans="1:7">
      <c r="B2185" s="175"/>
      <c r="C2185" s="104"/>
      <c r="D2185" s="104"/>
      <c r="E2185" s="191" t="s">
        <v>276</v>
      </c>
      <c r="F2185" s="113"/>
      <c r="G2185" s="174">
        <f>+G2183+G2184</f>
        <v>896.83822799999996</v>
      </c>
    </row>
    <row r="2186" spans="1:7" ht="13.5" thickBot="1">
      <c r="B2186" s="175"/>
      <c r="C2186" s="104"/>
      <c r="D2186" s="104"/>
      <c r="E2186" s="191" t="s">
        <v>279</v>
      </c>
      <c r="F2186" s="113">
        <v>0.5</v>
      </c>
      <c r="G2186" s="183">
        <f>G2185*F2186/100</f>
        <v>4.4841911400000001</v>
      </c>
    </row>
    <row r="2187" spans="1:7" ht="13.5" thickBot="1">
      <c r="B2187" s="175"/>
      <c r="C2187" s="104"/>
      <c r="D2187" s="104"/>
      <c r="E2187" s="118" t="s">
        <v>273</v>
      </c>
      <c r="F2187" s="110"/>
      <c r="G2187" s="170">
        <f>G2185+G2186</f>
        <v>901.32241913999997</v>
      </c>
    </row>
    <row r="2188" spans="1:7" ht="14.25" thickTop="1" thickBot="1">
      <c r="B2188" s="185"/>
      <c r="C2188" s="186"/>
      <c r="D2188" s="186"/>
      <c r="E2188" s="187" t="s">
        <v>6</v>
      </c>
      <c r="F2188" s="188"/>
      <c r="G2188" s="189">
        <f>+G2187</f>
        <v>901.32241913999997</v>
      </c>
    </row>
    <row r="2189" spans="1:7" ht="13.5" thickTop="1"/>
    <row r="2191" spans="1:7">
      <c r="A2191" s="120"/>
      <c r="B2191" s="275"/>
      <c r="C2191" s="479" t="s">
        <v>238</v>
      </c>
      <c r="D2191" s="479"/>
      <c r="E2191" s="479"/>
      <c r="F2191" s="479"/>
      <c r="G2191" s="479"/>
    </row>
    <row r="2192" spans="1:7">
      <c r="A2192" s="120"/>
      <c r="B2192" s="275"/>
      <c r="C2192" s="274"/>
      <c r="D2192" s="274"/>
      <c r="E2192" s="274"/>
      <c r="F2192" s="274" t="s">
        <v>10</v>
      </c>
      <c r="G2192" s="274" t="s">
        <v>389</v>
      </c>
    </row>
    <row r="2193" spans="1:7">
      <c r="A2193" s="120"/>
      <c r="B2193" s="275" t="s">
        <v>239</v>
      </c>
      <c r="C2193" s="479" t="s">
        <v>240</v>
      </c>
      <c r="D2193" s="479"/>
      <c r="E2193" s="479"/>
      <c r="F2193" s="479"/>
      <c r="G2193" s="479"/>
    </row>
    <row r="2194" spans="1:7">
      <c r="A2194" s="120"/>
      <c r="B2194" s="275" t="s">
        <v>463</v>
      </c>
      <c r="C2194" s="480" t="s">
        <v>242</v>
      </c>
      <c r="D2194" s="480"/>
      <c r="E2194" s="480"/>
      <c r="F2194" s="480"/>
      <c r="G2194" s="480"/>
    </row>
    <row r="2195" spans="1:7">
      <c r="A2195" s="120">
        <v>40</v>
      </c>
      <c r="B2195" s="275" t="s">
        <v>533</v>
      </c>
      <c r="C2195" s="463" t="s">
        <v>543</v>
      </c>
      <c r="D2195" s="480"/>
      <c r="E2195" s="480"/>
      <c r="F2195" s="480"/>
      <c r="G2195" s="480"/>
    </row>
    <row r="2196" spans="1:7">
      <c r="B2196" s="117"/>
    </row>
    <row r="2197" spans="1:7" ht="13.5" thickBot="1">
      <c r="B2197" s="117"/>
    </row>
    <row r="2198" spans="1:7" ht="13.5" thickTop="1">
      <c r="B2198" s="472" t="s">
        <v>265</v>
      </c>
      <c r="C2198" s="473"/>
      <c r="D2198" s="464" t="s">
        <v>10</v>
      </c>
      <c r="E2198" s="464" t="s">
        <v>266</v>
      </c>
      <c r="F2198" s="464" t="s">
        <v>11</v>
      </c>
      <c r="G2198" s="464" t="s">
        <v>14</v>
      </c>
    </row>
    <row r="2199" spans="1:7" ht="13.5" thickBot="1">
      <c r="B2199" s="474"/>
      <c r="C2199" s="475"/>
      <c r="D2199" s="476"/>
      <c r="E2199" s="476"/>
      <c r="F2199" s="476"/>
      <c r="G2199" s="476"/>
    </row>
    <row r="2200" spans="1:7" ht="13.5" thickTop="1">
      <c r="B2200" s="169" t="s">
        <v>289</v>
      </c>
      <c r="C2200" s="104"/>
      <c r="D2200" s="267"/>
      <c r="E2200" s="114"/>
      <c r="F2200" s="114"/>
      <c r="G2200" s="170"/>
    </row>
    <row r="2201" spans="1:7">
      <c r="B2201" s="171"/>
      <c r="C2201" s="104"/>
      <c r="D2201" s="172"/>
      <c r="E2201" s="114"/>
      <c r="F2201" s="173"/>
      <c r="G2201" s="174"/>
    </row>
    <row r="2202" spans="1:7">
      <c r="B2202" s="175" t="s">
        <v>445</v>
      </c>
      <c r="C2202" s="104"/>
      <c r="D2202" s="267" t="s">
        <v>359</v>
      </c>
      <c r="E2202" s="114">
        <v>2100</v>
      </c>
      <c r="F2202" s="173">
        <v>1.7600000000000001E-3</v>
      </c>
      <c r="G2202" s="174">
        <v>3.7</v>
      </c>
    </row>
    <row r="2203" spans="1:7">
      <c r="B2203" s="175" t="s">
        <v>446</v>
      </c>
      <c r="C2203" s="104"/>
      <c r="D2203" s="267" t="s">
        <v>263</v>
      </c>
      <c r="E2203" s="114">
        <v>125</v>
      </c>
      <c r="F2203" s="173">
        <v>6.0000000000000001E-3</v>
      </c>
      <c r="G2203" s="174">
        <v>0.75</v>
      </c>
    </row>
    <row r="2204" spans="1:7">
      <c r="B2204" s="175" t="s">
        <v>361</v>
      </c>
      <c r="C2204" s="104"/>
      <c r="D2204" s="267" t="s">
        <v>263</v>
      </c>
      <c r="E2204" s="114">
        <v>200</v>
      </c>
      <c r="F2204" s="173">
        <v>7.4000000000000003E-3</v>
      </c>
      <c r="G2204" s="174">
        <v>1.48</v>
      </c>
    </row>
    <row r="2205" spans="1:7" ht="13.5" thickBot="1">
      <c r="B2205" s="175" t="s">
        <v>362</v>
      </c>
      <c r="C2205" s="104"/>
      <c r="D2205" s="267" t="s">
        <v>263</v>
      </c>
      <c r="E2205" s="114">
        <v>10</v>
      </c>
      <c r="F2205" s="173">
        <v>4.0000000000000001E-3</v>
      </c>
      <c r="G2205" s="174">
        <v>0.04</v>
      </c>
    </row>
    <row r="2206" spans="1:7">
      <c r="B2206" s="176"/>
      <c r="C2206" s="177"/>
      <c r="D2206" s="177"/>
      <c r="E2206" s="177"/>
      <c r="F2206" s="118" t="s">
        <v>273</v>
      </c>
      <c r="G2206" s="178">
        <f>SUM(G2202:G2205)</f>
        <v>5.97</v>
      </c>
    </row>
    <row r="2207" spans="1:7">
      <c r="B2207" s="176"/>
      <c r="C2207" s="177"/>
      <c r="D2207" s="177"/>
      <c r="E2207" s="177"/>
      <c r="F2207" s="118"/>
      <c r="G2207" s="170"/>
    </row>
    <row r="2208" spans="1:7">
      <c r="B2208" s="179" t="s">
        <v>301</v>
      </c>
      <c r="C2208" s="104"/>
      <c r="D2208" s="267"/>
      <c r="E2208" s="114"/>
      <c r="F2208" s="180"/>
      <c r="G2208" s="174"/>
    </row>
    <row r="2209" spans="2:7">
      <c r="B2209" s="214" t="s">
        <v>354</v>
      </c>
      <c r="C2209" s="104"/>
      <c r="D2209" s="267" t="s">
        <v>303</v>
      </c>
      <c r="E2209" s="114">
        <v>700.9</v>
      </c>
      <c r="F2209" s="173">
        <v>2.5000000000000001E-2</v>
      </c>
      <c r="G2209" s="174">
        <v>17.522500000000001</v>
      </c>
    </row>
    <row r="2210" spans="2:7">
      <c r="B2210" s="175"/>
      <c r="C2210" s="181" t="s">
        <v>270</v>
      </c>
      <c r="D2210" s="182">
        <v>40</v>
      </c>
      <c r="E2210" s="114"/>
      <c r="F2210" s="180"/>
      <c r="G2210" s="174"/>
    </row>
    <row r="2211" spans="2:7">
      <c r="B2211" s="175" t="s">
        <v>304</v>
      </c>
      <c r="C2211" s="104"/>
      <c r="D2211" s="267" t="s">
        <v>303</v>
      </c>
      <c r="E2211" s="114">
        <v>355.01</v>
      </c>
      <c r="F2211" s="173">
        <v>0.1</v>
      </c>
      <c r="G2211" s="174">
        <v>35.500999999999998</v>
      </c>
    </row>
    <row r="2212" spans="2:7" ht="13.5" thickBot="1">
      <c r="B2212" s="175"/>
      <c r="C2212" s="181" t="s">
        <v>270</v>
      </c>
      <c r="D2212" s="182">
        <v>10</v>
      </c>
      <c r="E2212" s="114"/>
      <c r="F2212" s="180"/>
      <c r="G2212" s="183"/>
    </row>
    <row r="2213" spans="2:7">
      <c r="B2213" s="175"/>
      <c r="C2213" s="104"/>
      <c r="D2213" s="267"/>
      <c r="E2213" s="114"/>
      <c r="F2213" s="184" t="s">
        <v>339</v>
      </c>
      <c r="G2213" s="170">
        <v>53.023499999999999</v>
      </c>
    </row>
    <row r="2214" spans="2:7">
      <c r="B2214" s="175"/>
      <c r="C2214" s="104"/>
      <c r="D2214" s="267"/>
      <c r="E2214" s="114"/>
      <c r="F2214" s="180"/>
      <c r="G2214" s="174"/>
    </row>
    <row r="2215" spans="2:7">
      <c r="B2215" s="169" t="s">
        <v>305</v>
      </c>
      <c r="C2215" s="104"/>
      <c r="D2215" s="267"/>
      <c r="E2215" s="114"/>
      <c r="F2215" s="180"/>
      <c r="G2215" s="174"/>
    </row>
    <row r="2216" spans="2:7" ht="13.5" thickBot="1">
      <c r="B2216" s="175" t="s">
        <v>306</v>
      </c>
      <c r="C2216" s="104"/>
      <c r="D2216" s="267" t="s">
        <v>307</v>
      </c>
      <c r="E2216" s="114">
        <v>53.023499999999999</v>
      </c>
      <c r="F2216" s="180">
        <v>0.03</v>
      </c>
      <c r="G2216" s="183">
        <v>1.5907049999999998</v>
      </c>
    </row>
    <row r="2217" spans="2:7">
      <c r="B2217" s="175"/>
      <c r="C2217" s="104"/>
      <c r="D2217" s="267"/>
      <c r="E2217" s="114"/>
      <c r="F2217" s="184" t="s">
        <v>339</v>
      </c>
      <c r="G2217" s="170">
        <v>1.5907049999999998</v>
      </c>
    </row>
    <row r="2218" spans="2:7">
      <c r="B2218" s="176"/>
      <c r="C2218" s="177"/>
      <c r="D2218" s="177"/>
      <c r="E2218" s="177"/>
      <c r="F2218" s="118"/>
      <c r="G2218" s="170"/>
    </row>
    <row r="2219" spans="2:7">
      <c r="B2219" s="169" t="s">
        <v>267</v>
      </c>
      <c r="C2219" s="104"/>
      <c r="D2219" s="267"/>
      <c r="E2219" s="114"/>
      <c r="F2219" s="180"/>
      <c r="G2219" s="174"/>
    </row>
    <row r="2220" spans="2:7">
      <c r="B2220" s="175" t="s">
        <v>433</v>
      </c>
      <c r="C2220" s="104"/>
      <c r="D2220" s="267" t="s">
        <v>364</v>
      </c>
      <c r="E2220" s="114">
        <v>186.62</v>
      </c>
      <c r="F2220" s="173">
        <v>2.5000000000000001E-2</v>
      </c>
      <c r="G2220" s="174">
        <v>4.6655000000000006</v>
      </c>
    </row>
    <row r="2221" spans="2:7" ht="13.5" thickBot="1">
      <c r="B2221" s="175"/>
      <c r="C2221" s="181" t="s">
        <v>270</v>
      </c>
      <c r="D2221" s="182">
        <v>40</v>
      </c>
      <c r="E2221" s="114"/>
      <c r="F2221" s="180"/>
      <c r="G2221" s="183"/>
    </row>
    <row r="2222" spans="2:7">
      <c r="B2222" s="175"/>
      <c r="C2222" s="104"/>
      <c r="D2222" s="267"/>
      <c r="E2222" s="114"/>
      <c r="F2222" s="184" t="s">
        <v>339</v>
      </c>
      <c r="G2222" s="170">
        <v>4.6655000000000006</v>
      </c>
    </row>
    <row r="2223" spans="2:7" ht="13.5" thickBot="1">
      <c r="B2223" s="175"/>
      <c r="C2223" s="104"/>
      <c r="D2223" s="267"/>
      <c r="E2223" s="114"/>
      <c r="F2223" s="118"/>
      <c r="G2223" s="170"/>
    </row>
    <row r="2224" spans="2:7" ht="14.25" thickTop="1" thickBot="1">
      <c r="B2224" s="185"/>
      <c r="C2224" s="186"/>
      <c r="D2224" s="186"/>
      <c r="E2224" s="187" t="s">
        <v>274</v>
      </c>
      <c r="F2224" s="188"/>
      <c r="G2224" s="189">
        <f>G2222+G2217+G2213+G2206</f>
        <v>65.249705000000006</v>
      </c>
    </row>
    <row r="2225" spans="1:7" ht="13.5" thickTop="1">
      <c r="B2225" s="175"/>
      <c r="C2225" s="104"/>
      <c r="D2225" s="104"/>
      <c r="E2225" s="112" t="s">
        <v>275</v>
      </c>
      <c r="F2225" s="113">
        <v>10</v>
      </c>
      <c r="G2225" s="190">
        <f>(+G2224*F2225)/100</f>
        <v>6.5249705000000002</v>
      </c>
    </row>
    <row r="2226" spans="1:7" ht="13.5" thickBot="1">
      <c r="B2226" s="175"/>
      <c r="C2226" s="104"/>
      <c r="D2226" s="104"/>
      <c r="E2226" s="191"/>
      <c r="F2226" s="113"/>
      <c r="G2226" s="183"/>
    </row>
    <row r="2227" spans="1:7">
      <c r="B2227" s="175"/>
      <c r="C2227" s="104"/>
      <c r="D2227" s="104"/>
      <c r="E2227" s="191" t="s">
        <v>276</v>
      </c>
      <c r="F2227" s="113"/>
      <c r="G2227" s="174">
        <f>G2224+G2225+G2226</f>
        <v>71.774675500000001</v>
      </c>
    </row>
    <row r="2228" spans="1:7" ht="13.5" thickBot="1">
      <c r="B2228" s="175"/>
      <c r="C2228" s="104"/>
      <c r="D2228" s="104"/>
      <c r="E2228" s="191" t="s">
        <v>277</v>
      </c>
      <c r="F2228" s="113">
        <v>0.7</v>
      </c>
      <c r="G2228" s="183">
        <f>(+F2228*G2227)/100</f>
        <v>0.50242272850000003</v>
      </c>
    </row>
    <row r="2229" spans="1:7">
      <c r="B2229" s="175"/>
      <c r="C2229" s="104"/>
      <c r="D2229" s="104"/>
      <c r="E2229" s="191" t="s">
        <v>276</v>
      </c>
      <c r="F2229" s="113"/>
      <c r="G2229" s="174">
        <f>+G2227+G2228</f>
        <v>72.277098228499995</v>
      </c>
    </row>
    <row r="2230" spans="1:7" ht="13.5" thickBot="1">
      <c r="B2230" s="175"/>
      <c r="C2230" s="104"/>
      <c r="D2230" s="104"/>
      <c r="E2230" s="191" t="s">
        <v>278</v>
      </c>
      <c r="F2230" s="113">
        <v>3.8</v>
      </c>
      <c r="G2230" s="183">
        <f>(+F2230*G2229)/100</f>
        <v>2.7465297326829994</v>
      </c>
    </row>
    <row r="2231" spans="1:7">
      <c r="B2231" s="175"/>
      <c r="C2231" s="104"/>
      <c r="D2231" s="104"/>
      <c r="E2231" s="191" t="s">
        <v>276</v>
      </c>
      <c r="F2231" s="113"/>
      <c r="G2231" s="174">
        <f>+G2229+G2230</f>
        <v>75.023627961182996</v>
      </c>
    </row>
    <row r="2232" spans="1:7" ht="13.5" thickBot="1">
      <c r="B2232" s="175"/>
      <c r="C2232" s="104"/>
      <c r="D2232" s="104"/>
      <c r="E2232" s="191" t="s">
        <v>279</v>
      </c>
      <c r="F2232" s="113">
        <v>0.5</v>
      </c>
      <c r="G2232" s="183">
        <f>G2231*F2232/100</f>
        <v>0.37511813980591496</v>
      </c>
    </row>
    <row r="2233" spans="1:7" ht="13.5" thickBot="1">
      <c r="B2233" s="175"/>
      <c r="C2233" s="104"/>
      <c r="D2233" s="104"/>
      <c r="E2233" s="118" t="s">
        <v>273</v>
      </c>
      <c r="F2233" s="110"/>
      <c r="G2233" s="170">
        <f>G2231+G2232</f>
        <v>75.398746100988916</v>
      </c>
    </row>
    <row r="2234" spans="1:7" ht="14.25" thickTop="1" thickBot="1">
      <c r="B2234" s="185"/>
      <c r="C2234" s="186"/>
      <c r="D2234" s="186"/>
      <c r="E2234" s="187" t="s">
        <v>6</v>
      </c>
      <c r="F2234" s="188"/>
      <c r="G2234" s="189">
        <f>+G2233</f>
        <v>75.398746100988916</v>
      </c>
    </row>
    <row r="2235" spans="1:7" ht="13.5" thickTop="1"/>
    <row r="2237" spans="1:7">
      <c r="B2237" s="104"/>
      <c r="C2237" s="167" t="s">
        <v>504</v>
      </c>
      <c r="D2237" s="271"/>
      <c r="E2237" s="271"/>
      <c r="F2237" s="271"/>
      <c r="G2237" s="271"/>
    </row>
    <row r="2238" spans="1:7">
      <c r="A2238" s="120"/>
      <c r="B2238" s="275"/>
      <c r="C2238" s="271"/>
      <c r="D2238" s="271"/>
      <c r="E2238" s="271"/>
      <c r="F2238" s="274" t="s">
        <v>10</v>
      </c>
      <c r="G2238" s="274" t="s">
        <v>337</v>
      </c>
    </row>
    <row r="2239" spans="1:7">
      <c r="B2239" s="275"/>
      <c r="C2239" s="484" t="s">
        <v>204</v>
      </c>
      <c r="D2239" s="484"/>
      <c r="E2239" s="484"/>
      <c r="F2239" s="484"/>
      <c r="G2239" s="484"/>
    </row>
    <row r="2240" spans="1:7">
      <c r="A2240" s="120"/>
      <c r="B2240" s="275"/>
      <c r="C2240" s="484" t="s">
        <v>506</v>
      </c>
      <c r="D2240" s="484"/>
      <c r="E2240" s="484"/>
      <c r="F2240" s="484"/>
      <c r="G2240" s="484"/>
    </row>
    <row r="2241" spans="1:7">
      <c r="A2241" s="120"/>
      <c r="B2241" s="275"/>
      <c r="C2241" s="167" t="s">
        <v>208</v>
      </c>
      <c r="D2241" s="167"/>
      <c r="E2241" s="167"/>
      <c r="F2241" s="167"/>
      <c r="G2241" s="167"/>
    </row>
    <row r="2242" spans="1:7">
      <c r="A2242" s="120"/>
      <c r="B2242" s="275"/>
      <c r="C2242" s="168" t="s">
        <v>507</v>
      </c>
      <c r="D2242" s="168"/>
      <c r="E2242" s="168"/>
      <c r="F2242" s="168"/>
      <c r="G2242" s="168"/>
    </row>
    <row r="2243" spans="1:7" ht="13.5" thickBot="1">
      <c r="A2243" s="111">
        <v>41</v>
      </c>
      <c r="B2243" s="117" t="s">
        <v>482</v>
      </c>
      <c r="C2243" s="111" t="s">
        <v>483</v>
      </c>
    </row>
    <row r="2244" spans="1:7" ht="13.5" thickTop="1">
      <c r="B2244" s="464" t="s">
        <v>265</v>
      </c>
      <c r="C2244" s="465"/>
      <c r="D2244" s="464" t="s">
        <v>10</v>
      </c>
      <c r="E2244" s="464" t="s">
        <v>266</v>
      </c>
      <c r="F2244" s="464" t="s">
        <v>11</v>
      </c>
      <c r="G2244" s="464" t="s">
        <v>14</v>
      </c>
    </row>
    <row r="2245" spans="1:7" ht="13.5" thickBot="1">
      <c r="B2245" s="466"/>
      <c r="C2245" s="466"/>
      <c r="D2245" s="466"/>
      <c r="E2245" s="466"/>
      <c r="F2245" s="466"/>
      <c r="G2245" s="467"/>
    </row>
    <row r="2246" spans="1:7" ht="13.5" thickTop="1">
      <c r="B2246" s="169" t="s">
        <v>289</v>
      </c>
      <c r="C2246" s="104"/>
      <c r="D2246" s="267"/>
      <c r="E2246" s="114"/>
      <c r="F2246" s="114"/>
      <c r="G2246" s="170"/>
    </row>
    <row r="2247" spans="1:7">
      <c r="B2247" s="171" t="s">
        <v>508</v>
      </c>
      <c r="C2247" s="104"/>
      <c r="D2247" s="172" t="s">
        <v>297</v>
      </c>
      <c r="E2247" s="114">
        <v>2170</v>
      </c>
      <c r="F2247" s="173">
        <v>1</v>
      </c>
      <c r="G2247" s="174">
        <f>E2247*F2247</f>
        <v>2170</v>
      </c>
    </row>
    <row r="2248" spans="1:7">
      <c r="B2248" s="175" t="s">
        <v>445</v>
      </c>
      <c r="C2248" s="104"/>
      <c r="D2248" s="267" t="s">
        <v>359</v>
      </c>
      <c r="E2248" s="114">
        <v>2100</v>
      </c>
      <c r="F2248" s="173">
        <v>1.06E-2</v>
      </c>
      <c r="G2248" s="174">
        <f>ROUND(E2248*F2248,2)</f>
        <v>22.26</v>
      </c>
    </row>
    <row r="2249" spans="1:7">
      <c r="B2249" s="175" t="s">
        <v>446</v>
      </c>
      <c r="C2249" s="104"/>
      <c r="D2249" s="267" t="s">
        <v>263</v>
      </c>
      <c r="E2249" s="114">
        <v>125</v>
      </c>
      <c r="F2249" s="173">
        <v>2.4400000000000002E-2</v>
      </c>
      <c r="G2249" s="174">
        <f>E2249*F2249</f>
        <v>3.0500000000000003</v>
      </c>
    </row>
    <row r="2250" spans="1:7">
      <c r="B2250" s="175" t="s">
        <v>361</v>
      </c>
      <c r="C2250" s="104"/>
      <c r="D2250" s="267" t="s">
        <v>263</v>
      </c>
      <c r="E2250" s="114">
        <v>200</v>
      </c>
      <c r="F2250" s="173">
        <v>2.4400000000000002E-2</v>
      </c>
      <c r="G2250" s="174">
        <f>E2250*F2250</f>
        <v>4.88</v>
      </c>
    </row>
    <row r="2251" spans="1:7" ht="13.5" thickBot="1">
      <c r="B2251" s="175" t="s">
        <v>362</v>
      </c>
      <c r="C2251" s="104"/>
      <c r="D2251" s="267" t="s">
        <v>263</v>
      </c>
      <c r="E2251" s="114">
        <v>10</v>
      </c>
      <c r="F2251" s="173">
        <v>8.0000000000000002E-3</v>
      </c>
      <c r="G2251" s="174">
        <f>E2251*F2251</f>
        <v>0.08</v>
      </c>
    </row>
    <row r="2252" spans="1:7">
      <c r="B2252" s="176"/>
      <c r="C2252" s="177"/>
      <c r="D2252" s="177"/>
      <c r="E2252" s="177"/>
      <c r="F2252" s="118" t="s">
        <v>273</v>
      </c>
      <c r="G2252" s="178">
        <f>SUM(G2247:G2251)</f>
        <v>2200.2700000000004</v>
      </c>
    </row>
    <row r="2253" spans="1:7">
      <c r="B2253" s="176"/>
      <c r="C2253" s="177"/>
      <c r="D2253" s="177"/>
      <c r="E2253" s="177"/>
      <c r="F2253" s="118"/>
      <c r="G2253" s="170"/>
    </row>
    <row r="2254" spans="1:7">
      <c r="B2254" s="176"/>
      <c r="C2254" s="177"/>
      <c r="D2254" s="177"/>
      <c r="E2254" s="177"/>
      <c r="F2254" s="118"/>
      <c r="G2254" s="170"/>
    </row>
    <row r="2255" spans="1:7">
      <c r="B2255" s="179" t="s">
        <v>301</v>
      </c>
      <c r="C2255" s="104"/>
      <c r="D2255" s="267"/>
      <c r="E2255" s="114"/>
      <c r="F2255" s="180"/>
      <c r="G2255" s="174"/>
    </row>
    <row r="2256" spans="1:7">
      <c r="B2256" s="175" t="s">
        <v>304</v>
      </c>
      <c r="C2256" s="104"/>
      <c r="D2256" s="267" t="s">
        <v>303</v>
      </c>
      <c r="E2256" s="114">
        <v>355.01</v>
      </c>
      <c r="F2256" s="173">
        <f>1/D2257</f>
        <v>6.25E-2</v>
      </c>
      <c r="G2256" s="174">
        <f>E2256*F2256</f>
        <v>22.188124999999999</v>
      </c>
    </row>
    <row r="2257" spans="2:7" ht="13.5" thickBot="1">
      <c r="B2257" s="175"/>
      <c r="C2257" s="181" t="s">
        <v>270</v>
      </c>
      <c r="D2257" s="182">
        <v>16</v>
      </c>
      <c r="E2257" s="114"/>
      <c r="F2257" s="180"/>
      <c r="G2257" s="183"/>
    </row>
    <row r="2258" spans="2:7">
      <c r="B2258" s="175"/>
      <c r="C2258" s="104"/>
      <c r="D2258" s="267"/>
      <c r="E2258" s="114"/>
      <c r="F2258" s="184" t="s">
        <v>339</v>
      </c>
      <c r="G2258" s="170">
        <f>SUM(G2256:G2257)</f>
        <v>22.188124999999999</v>
      </c>
    </row>
    <row r="2259" spans="2:7">
      <c r="B2259" s="175"/>
      <c r="C2259" s="104"/>
      <c r="D2259" s="267"/>
      <c r="E2259" s="114"/>
      <c r="F2259" s="180"/>
      <c r="G2259" s="174"/>
    </row>
    <row r="2260" spans="2:7">
      <c r="B2260" s="169" t="s">
        <v>305</v>
      </c>
      <c r="C2260" s="104"/>
      <c r="D2260" s="267"/>
      <c r="E2260" s="114"/>
      <c r="F2260" s="180"/>
      <c r="G2260" s="174"/>
    </row>
    <row r="2261" spans="2:7" ht="13.5" thickBot="1">
      <c r="B2261" s="175" t="s">
        <v>306</v>
      </c>
      <c r="C2261" s="104"/>
      <c r="D2261" s="267" t="s">
        <v>307</v>
      </c>
      <c r="E2261" s="114">
        <f>+G2258</f>
        <v>22.188124999999999</v>
      </c>
      <c r="F2261" s="180">
        <v>0.03</v>
      </c>
      <c r="G2261" s="183">
        <f>E2261*F2261</f>
        <v>0.66564374999999998</v>
      </c>
    </row>
    <row r="2262" spans="2:7">
      <c r="B2262" s="175"/>
      <c r="C2262" s="104"/>
      <c r="D2262" s="267"/>
      <c r="E2262" s="114"/>
      <c r="F2262" s="184" t="s">
        <v>339</v>
      </c>
      <c r="G2262" s="170">
        <f>SUM(G2259:G2261)</f>
        <v>0.66564374999999998</v>
      </c>
    </row>
    <row r="2263" spans="2:7">
      <c r="B2263" s="176"/>
      <c r="C2263" s="177"/>
      <c r="D2263" s="177"/>
      <c r="E2263" s="177"/>
      <c r="F2263" s="118"/>
      <c r="G2263" s="170"/>
    </row>
    <row r="2264" spans="2:7">
      <c r="B2264" s="169" t="s">
        <v>267</v>
      </c>
      <c r="C2264" s="104"/>
      <c r="D2264" s="267"/>
      <c r="E2264" s="114"/>
      <c r="F2264" s="180"/>
      <c r="G2264" s="174"/>
    </row>
    <row r="2265" spans="2:7">
      <c r="B2265" s="175" t="s">
        <v>433</v>
      </c>
      <c r="C2265" s="104"/>
      <c r="D2265" s="267" t="s">
        <v>364</v>
      </c>
      <c r="E2265" s="114">
        <v>186.62</v>
      </c>
      <c r="F2265" s="173">
        <f>1/D2266</f>
        <v>0.05</v>
      </c>
      <c r="G2265" s="174">
        <f>E2265*F2265</f>
        <v>9.3310000000000013</v>
      </c>
    </row>
    <row r="2266" spans="2:7" ht="13.5" thickBot="1">
      <c r="B2266" s="175"/>
      <c r="C2266" s="181" t="s">
        <v>270</v>
      </c>
      <c r="D2266" s="182">
        <v>20</v>
      </c>
      <c r="E2266" s="114"/>
      <c r="F2266" s="180"/>
      <c r="G2266" s="183"/>
    </row>
    <row r="2267" spans="2:7">
      <c r="B2267" s="175"/>
      <c r="C2267" s="104"/>
      <c r="D2267" s="267"/>
      <c r="E2267" s="114"/>
      <c r="F2267" s="184" t="s">
        <v>339</v>
      </c>
      <c r="G2267" s="170">
        <f>SUM(G2265:G2266)</f>
        <v>9.3310000000000013</v>
      </c>
    </row>
    <row r="2268" spans="2:7" ht="13.5" thickBot="1">
      <c r="B2268" s="175"/>
      <c r="C2268" s="104"/>
      <c r="D2268" s="267"/>
      <c r="E2268" s="114"/>
      <c r="F2268" s="118"/>
      <c r="G2268" s="170"/>
    </row>
    <row r="2269" spans="2:7" ht="14.25" thickTop="1" thickBot="1">
      <c r="B2269" s="185"/>
      <c r="C2269" s="186"/>
      <c r="D2269" s="186"/>
      <c r="E2269" s="187" t="s">
        <v>274</v>
      </c>
      <c r="F2269" s="188"/>
      <c r="G2269" s="189">
        <f>G2267+G2262+G2258+G2252</f>
        <v>2232.4547687500003</v>
      </c>
    </row>
    <row r="2270" spans="2:7" ht="13.5" thickTop="1">
      <c r="B2270" s="175"/>
      <c r="C2270" s="104"/>
      <c r="D2270" s="104"/>
      <c r="E2270" s="112" t="s">
        <v>275</v>
      </c>
      <c r="F2270" s="113">
        <v>10</v>
      </c>
      <c r="G2270" s="190">
        <f>(+G2269*F2270)/100</f>
        <v>223.24547687500001</v>
      </c>
    </row>
    <row r="2271" spans="2:7" ht="13.5" thickBot="1">
      <c r="B2271" s="175"/>
      <c r="C2271" s="104"/>
      <c r="D2271" s="104"/>
      <c r="E2271" s="191"/>
      <c r="F2271" s="113"/>
      <c r="G2271" s="183"/>
    </row>
    <row r="2272" spans="2:7">
      <c r="B2272" s="175"/>
      <c r="C2272" s="104"/>
      <c r="D2272" s="104"/>
      <c r="E2272" s="191" t="s">
        <v>276</v>
      </c>
      <c r="F2272" s="113"/>
      <c r="G2272" s="174">
        <f>G2269+G2270+G2271</f>
        <v>2455.7002456250002</v>
      </c>
    </row>
    <row r="2273" spans="1:7" ht="13.5" thickBot="1">
      <c r="B2273" s="175"/>
      <c r="C2273" s="104"/>
      <c r="D2273" s="104"/>
      <c r="E2273" s="191" t="s">
        <v>277</v>
      </c>
      <c r="F2273" s="113">
        <v>0.7</v>
      </c>
      <c r="G2273" s="183">
        <f>(+F2273*G2272)/100</f>
        <v>17.189901719375001</v>
      </c>
    </row>
    <row r="2274" spans="1:7">
      <c r="B2274" s="175"/>
      <c r="C2274" s="104"/>
      <c r="D2274" s="104"/>
      <c r="E2274" s="191" t="s">
        <v>276</v>
      </c>
      <c r="F2274" s="113"/>
      <c r="G2274" s="174">
        <f>+G2272+G2273</f>
        <v>2472.8901473443752</v>
      </c>
    </row>
    <row r="2275" spans="1:7" ht="13.5" thickBot="1">
      <c r="B2275" s="175"/>
      <c r="C2275" s="104"/>
      <c r="D2275" s="104"/>
      <c r="E2275" s="191" t="s">
        <v>278</v>
      </c>
      <c r="F2275" s="113">
        <v>3.8</v>
      </c>
      <c r="G2275" s="183">
        <f>(+F2275*G2274)/100</f>
        <v>93.969825599086249</v>
      </c>
    </row>
    <row r="2276" spans="1:7">
      <c r="B2276" s="175"/>
      <c r="C2276" s="104"/>
      <c r="D2276" s="104"/>
      <c r="E2276" s="191" t="s">
        <v>276</v>
      </c>
      <c r="F2276" s="113"/>
      <c r="G2276" s="174">
        <f>+G2274+G2275</f>
        <v>2566.8599729434613</v>
      </c>
    </row>
    <row r="2277" spans="1:7" ht="13.5" thickBot="1">
      <c r="B2277" s="175"/>
      <c r="C2277" s="104"/>
      <c r="D2277" s="104"/>
      <c r="E2277" s="191" t="s">
        <v>279</v>
      </c>
      <c r="F2277" s="113">
        <v>0.5</v>
      </c>
      <c r="G2277" s="183">
        <f>G2276*F2277/100</f>
        <v>12.834299864717307</v>
      </c>
    </row>
    <row r="2278" spans="1:7" ht="13.5" thickBot="1">
      <c r="B2278" s="175"/>
      <c r="C2278" s="104"/>
      <c r="D2278" s="104"/>
      <c r="E2278" s="118" t="s">
        <v>273</v>
      </c>
      <c r="F2278" s="110"/>
      <c r="G2278" s="170">
        <f>G2276+G2277</f>
        <v>2579.6942728081785</v>
      </c>
    </row>
    <row r="2279" spans="1:7" ht="14.25" thickTop="1" thickBot="1">
      <c r="B2279" s="185"/>
      <c r="C2279" s="186"/>
      <c r="D2279" s="186"/>
      <c r="E2279" s="187" t="s">
        <v>6</v>
      </c>
      <c r="F2279" s="188"/>
      <c r="G2279" s="189">
        <f>+G2278</f>
        <v>2579.6942728081785</v>
      </c>
    </row>
    <row r="2280" spans="1:7" ht="15.75" thickTop="1">
      <c r="A2280" s="133"/>
      <c r="B2280" s="133"/>
      <c r="C2280" s="133"/>
      <c r="D2280" s="133"/>
      <c r="E2280" s="133"/>
      <c r="F2280" s="133"/>
      <c r="G2280" s="133"/>
    </row>
    <row r="2281" spans="1:7">
      <c r="B2281" s="104"/>
      <c r="C2281" s="104"/>
      <c r="D2281" s="104"/>
      <c r="E2281" s="114"/>
      <c r="F2281" s="104"/>
      <c r="G2281" s="104"/>
    </row>
    <row r="2282" spans="1:7">
      <c r="B2282" s="104"/>
      <c r="C2282" s="167" t="s">
        <v>504</v>
      </c>
      <c r="D2282" s="167"/>
      <c r="E2282" s="167"/>
      <c r="F2282" s="271"/>
      <c r="G2282" s="271"/>
    </row>
    <row r="2283" spans="1:7">
      <c r="A2283" s="120"/>
      <c r="B2283" s="275"/>
      <c r="C2283" s="271"/>
      <c r="D2283" s="271"/>
      <c r="E2283" s="271"/>
      <c r="F2283" s="274" t="s">
        <v>10</v>
      </c>
      <c r="G2283" s="274" t="s">
        <v>337</v>
      </c>
    </row>
    <row r="2284" spans="1:7">
      <c r="B2284" s="275"/>
      <c r="C2284" s="484" t="s">
        <v>204</v>
      </c>
      <c r="D2284" s="484"/>
      <c r="E2284" s="484"/>
      <c r="F2284" s="484"/>
      <c r="G2284" s="484"/>
    </row>
    <row r="2285" spans="1:7">
      <c r="A2285" s="120"/>
      <c r="B2285" s="275"/>
      <c r="C2285" s="484" t="s">
        <v>506</v>
      </c>
      <c r="D2285" s="484"/>
      <c r="E2285" s="484"/>
      <c r="F2285" s="484"/>
      <c r="G2285" s="484"/>
    </row>
    <row r="2286" spans="1:7">
      <c r="A2286" s="120"/>
      <c r="B2286" s="275"/>
      <c r="C2286" s="167" t="s">
        <v>208</v>
      </c>
      <c r="D2286" s="167"/>
      <c r="E2286" s="167"/>
      <c r="F2286" s="167"/>
      <c r="G2286" s="167"/>
    </row>
    <row r="2287" spans="1:7">
      <c r="A2287" s="120"/>
      <c r="B2287" s="275"/>
      <c r="C2287" s="168" t="s">
        <v>509</v>
      </c>
      <c r="D2287" s="168"/>
      <c r="E2287" s="168"/>
      <c r="F2287" s="168"/>
      <c r="G2287" s="168"/>
    </row>
    <row r="2288" spans="1:7" ht="13.5" thickBot="1">
      <c r="A2288" s="111">
        <v>42</v>
      </c>
      <c r="B2288" s="117" t="s">
        <v>484</v>
      </c>
      <c r="C2288" s="111" t="s">
        <v>510</v>
      </c>
    </row>
    <row r="2289" spans="2:7" ht="13.5" thickTop="1">
      <c r="B2289" s="464" t="s">
        <v>265</v>
      </c>
      <c r="C2289" s="465"/>
      <c r="D2289" s="464" t="s">
        <v>10</v>
      </c>
      <c r="E2289" s="464" t="s">
        <v>266</v>
      </c>
      <c r="F2289" s="464" t="s">
        <v>11</v>
      </c>
      <c r="G2289" s="464" t="s">
        <v>14</v>
      </c>
    </row>
    <row r="2290" spans="2:7" ht="13.5" thickBot="1">
      <c r="B2290" s="466"/>
      <c r="C2290" s="466"/>
      <c r="D2290" s="466"/>
      <c r="E2290" s="466"/>
      <c r="F2290" s="466"/>
      <c r="G2290" s="467"/>
    </row>
    <row r="2291" spans="2:7" ht="13.5" thickTop="1">
      <c r="B2291" s="169" t="s">
        <v>289</v>
      </c>
      <c r="C2291" s="104"/>
      <c r="D2291" s="267"/>
      <c r="E2291" s="114"/>
      <c r="F2291" s="114"/>
      <c r="G2291" s="170"/>
    </row>
    <row r="2292" spans="2:7">
      <c r="B2292" s="171" t="s">
        <v>508</v>
      </c>
      <c r="C2292" s="104"/>
      <c r="D2292" s="172" t="s">
        <v>297</v>
      </c>
      <c r="E2292" s="114">
        <v>1700</v>
      </c>
      <c r="F2292" s="173">
        <v>1</v>
      </c>
      <c r="G2292" s="174">
        <f>E2292*F2292</f>
        <v>1700</v>
      </c>
    </row>
    <row r="2293" spans="2:7">
      <c r="B2293" s="175" t="s">
        <v>445</v>
      </c>
      <c r="C2293" s="104"/>
      <c r="D2293" s="267" t="s">
        <v>359</v>
      </c>
      <c r="E2293" s="114">
        <v>2100</v>
      </c>
      <c r="F2293" s="173">
        <v>1.06E-2</v>
      </c>
      <c r="G2293" s="174">
        <f>ROUND(E2293*F2293,2)</f>
        <v>22.26</v>
      </c>
    </row>
    <row r="2294" spans="2:7">
      <c r="B2294" s="175" t="s">
        <v>446</v>
      </c>
      <c r="C2294" s="104"/>
      <c r="D2294" s="267" t="s">
        <v>263</v>
      </c>
      <c r="E2294" s="114">
        <v>125</v>
      </c>
      <c r="F2294" s="173">
        <v>2.4400000000000002E-2</v>
      </c>
      <c r="G2294" s="174">
        <f>E2294*F2294</f>
        <v>3.0500000000000003</v>
      </c>
    </row>
    <row r="2295" spans="2:7">
      <c r="B2295" s="175" t="s">
        <v>361</v>
      </c>
      <c r="C2295" s="104"/>
      <c r="D2295" s="267" t="s">
        <v>263</v>
      </c>
      <c r="E2295" s="114">
        <v>200</v>
      </c>
      <c r="F2295" s="173">
        <v>2.4400000000000002E-2</v>
      </c>
      <c r="G2295" s="174">
        <f>E2295*F2295</f>
        <v>4.88</v>
      </c>
    </row>
    <row r="2296" spans="2:7" ht="13.5" thickBot="1">
      <c r="B2296" s="175" t="s">
        <v>362</v>
      </c>
      <c r="C2296" s="104"/>
      <c r="D2296" s="267" t="s">
        <v>263</v>
      </c>
      <c r="E2296" s="114">
        <v>10</v>
      </c>
      <c r="F2296" s="173">
        <v>8.0000000000000002E-3</v>
      </c>
      <c r="G2296" s="174">
        <f>E2296*F2296</f>
        <v>0.08</v>
      </c>
    </row>
    <row r="2297" spans="2:7">
      <c r="B2297" s="176"/>
      <c r="C2297" s="177"/>
      <c r="D2297" s="177"/>
      <c r="E2297" s="177"/>
      <c r="F2297" s="118" t="s">
        <v>273</v>
      </c>
      <c r="G2297" s="178">
        <f>SUM(G2292:G2296)</f>
        <v>1730.27</v>
      </c>
    </row>
    <row r="2298" spans="2:7">
      <c r="B2298" s="176"/>
      <c r="C2298" s="177"/>
      <c r="D2298" s="177"/>
      <c r="E2298" s="177"/>
      <c r="F2298" s="118"/>
      <c r="G2298" s="170"/>
    </row>
    <row r="2299" spans="2:7">
      <c r="B2299" s="176"/>
      <c r="C2299" s="177"/>
      <c r="D2299" s="177"/>
      <c r="E2299" s="177"/>
      <c r="F2299" s="118"/>
      <c r="G2299" s="170"/>
    </row>
    <row r="2300" spans="2:7">
      <c r="B2300" s="179" t="s">
        <v>301</v>
      </c>
      <c r="C2300" s="104"/>
      <c r="D2300" s="267"/>
      <c r="E2300" s="114"/>
      <c r="F2300" s="180"/>
      <c r="G2300" s="174"/>
    </row>
    <row r="2301" spans="2:7">
      <c r="B2301" s="175" t="s">
        <v>304</v>
      </c>
      <c r="C2301" s="104"/>
      <c r="D2301" s="267" t="s">
        <v>303</v>
      </c>
      <c r="E2301" s="114">
        <v>355.01</v>
      </c>
      <c r="F2301" s="173">
        <f>1/D2302</f>
        <v>6.25E-2</v>
      </c>
      <c r="G2301" s="174">
        <f>E2301*F2301</f>
        <v>22.188124999999999</v>
      </c>
    </row>
    <row r="2302" spans="2:7" ht="13.5" thickBot="1">
      <c r="B2302" s="175"/>
      <c r="C2302" s="181" t="s">
        <v>270</v>
      </c>
      <c r="D2302" s="182">
        <v>16</v>
      </c>
      <c r="E2302" s="114"/>
      <c r="F2302" s="180"/>
      <c r="G2302" s="183"/>
    </row>
    <row r="2303" spans="2:7">
      <c r="B2303" s="175"/>
      <c r="C2303" s="104"/>
      <c r="D2303" s="267"/>
      <c r="E2303" s="114"/>
      <c r="F2303" s="184" t="s">
        <v>339</v>
      </c>
      <c r="G2303" s="170">
        <f>SUM(G2301:G2302)</f>
        <v>22.188124999999999</v>
      </c>
    </row>
    <row r="2304" spans="2:7">
      <c r="B2304" s="175"/>
      <c r="C2304" s="104"/>
      <c r="D2304" s="267"/>
      <c r="E2304" s="114"/>
      <c r="F2304" s="180"/>
      <c r="G2304" s="174"/>
    </row>
    <row r="2305" spans="2:7">
      <c r="B2305" s="169" t="s">
        <v>305</v>
      </c>
      <c r="C2305" s="104"/>
      <c r="D2305" s="267"/>
      <c r="E2305" s="114"/>
      <c r="F2305" s="180"/>
      <c r="G2305" s="174"/>
    </row>
    <row r="2306" spans="2:7" ht="13.5" thickBot="1">
      <c r="B2306" s="175" t="s">
        <v>306</v>
      </c>
      <c r="C2306" s="104"/>
      <c r="D2306" s="267" t="s">
        <v>307</v>
      </c>
      <c r="E2306" s="114">
        <f>+G2303</f>
        <v>22.188124999999999</v>
      </c>
      <c r="F2306" s="180">
        <v>0.03</v>
      </c>
      <c r="G2306" s="183">
        <f>E2306*F2306</f>
        <v>0.66564374999999998</v>
      </c>
    </row>
    <row r="2307" spans="2:7">
      <c r="B2307" s="175"/>
      <c r="C2307" s="104"/>
      <c r="D2307" s="267"/>
      <c r="E2307" s="114"/>
      <c r="F2307" s="184" t="s">
        <v>339</v>
      </c>
      <c r="G2307" s="170">
        <f>SUM(G2304:G2306)</f>
        <v>0.66564374999999998</v>
      </c>
    </row>
    <row r="2308" spans="2:7">
      <c r="B2308" s="176"/>
      <c r="C2308" s="177"/>
      <c r="D2308" s="177"/>
      <c r="E2308" s="177"/>
      <c r="F2308" s="118"/>
      <c r="G2308" s="170"/>
    </row>
    <row r="2309" spans="2:7">
      <c r="B2309" s="169" t="s">
        <v>267</v>
      </c>
      <c r="C2309" s="104"/>
      <c r="D2309" s="267"/>
      <c r="E2309" s="114"/>
      <c r="F2309" s="180"/>
      <c r="G2309" s="174"/>
    </row>
    <row r="2310" spans="2:7">
      <c r="B2310" s="175" t="s">
        <v>433</v>
      </c>
      <c r="C2310" s="104"/>
      <c r="D2310" s="267" t="s">
        <v>364</v>
      </c>
      <c r="E2310" s="114">
        <v>186.62</v>
      </c>
      <c r="F2310" s="173">
        <f>1/D2311</f>
        <v>0.05</v>
      </c>
      <c r="G2310" s="174">
        <f>E2310*F2310</f>
        <v>9.3310000000000013</v>
      </c>
    </row>
    <row r="2311" spans="2:7" ht="13.5" thickBot="1">
      <c r="B2311" s="175"/>
      <c r="C2311" s="181" t="s">
        <v>270</v>
      </c>
      <c r="D2311" s="182">
        <v>20</v>
      </c>
      <c r="E2311" s="114"/>
      <c r="F2311" s="180"/>
      <c r="G2311" s="183"/>
    </row>
    <row r="2312" spans="2:7">
      <c r="B2312" s="175"/>
      <c r="C2312" s="104"/>
      <c r="D2312" s="267"/>
      <c r="E2312" s="114"/>
      <c r="F2312" s="184" t="s">
        <v>339</v>
      </c>
      <c r="G2312" s="170">
        <f>SUM(G2310:G2311)</f>
        <v>9.3310000000000013</v>
      </c>
    </row>
    <row r="2313" spans="2:7" ht="13.5" thickBot="1">
      <c r="B2313" s="175"/>
      <c r="C2313" s="104"/>
      <c r="D2313" s="267"/>
      <c r="E2313" s="114"/>
      <c r="F2313" s="118"/>
      <c r="G2313" s="170"/>
    </row>
    <row r="2314" spans="2:7" ht="14.25" thickTop="1" thickBot="1">
      <c r="B2314" s="185"/>
      <c r="C2314" s="186"/>
      <c r="D2314" s="186"/>
      <c r="E2314" s="187" t="s">
        <v>274</v>
      </c>
      <c r="F2314" s="188"/>
      <c r="G2314" s="189">
        <f>G2312+G2307+G2303+G2297</f>
        <v>1762.4547687500001</v>
      </c>
    </row>
    <row r="2315" spans="2:7" ht="13.5" thickTop="1">
      <c r="B2315" s="175"/>
      <c r="C2315" s="104"/>
      <c r="D2315" s="104"/>
      <c r="E2315" s="112" t="s">
        <v>275</v>
      </c>
      <c r="F2315" s="113">
        <v>10</v>
      </c>
      <c r="G2315" s="190">
        <f>(+G2314*F2315)/100</f>
        <v>176.24547687500001</v>
      </c>
    </row>
    <row r="2316" spans="2:7" ht="13.5" thickBot="1">
      <c r="B2316" s="175"/>
      <c r="C2316" s="104"/>
      <c r="D2316" s="104"/>
      <c r="E2316" s="191"/>
      <c r="F2316" s="113"/>
      <c r="G2316" s="183"/>
    </row>
    <row r="2317" spans="2:7">
      <c r="B2317" s="175"/>
      <c r="C2317" s="104"/>
      <c r="D2317" s="104"/>
      <c r="E2317" s="191" t="s">
        <v>276</v>
      </c>
      <c r="F2317" s="113"/>
      <c r="G2317" s="174">
        <f>G2314+G2315+G2316</f>
        <v>1938.7002456250002</v>
      </c>
    </row>
    <row r="2318" spans="2:7" ht="13.5" thickBot="1">
      <c r="B2318" s="175"/>
      <c r="C2318" s="104"/>
      <c r="D2318" s="104"/>
      <c r="E2318" s="191" t="s">
        <v>277</v>
      </c>
      <c r="F2318" s="113">
        <v>0.7</v>
      </c>
      <c r="G2318" s="183">
        <f>(+F2318*G2317)/100</f>
        <v>13.570901719375001</v>
      </c>
    </row>
    <row r="2319" spans="2:7">
      <c r="B2319" s="175"/>
      <c r="C2319" s="104"/>
      <c r="D2319" s="104"/>
      <c r="E2319" s="191" t="s">
        <v>276</v>
      </c>
      <c r="F2319" s="113"/>
      <c r="G2319" s="174">
        <f>+G2317+G2318</f>
        <v>1952.2711473443751</v>
      </c>
    </row>
    <row r="2320" spans="2:7" ht="13.5" thickBot="1">
      <c r="B2320" s="175"/>
      <c r="C2320" s="104"/>
      <c r="D2320" s="104"/>
      <c r="E2320" s="191" t="s">
        <v>278</v>
      </c>
      <c r="F2320" s="113">
        <v>3.8</v>
      </c>
      <c r="G2320" s="183">
        <f>(+F2320*G2319)/100</f>
        <v>74.186303599086244</v>
      </c>
    </row>
    <row r="2321" spans="1:7">
      <c r="B2321" s="175"/>
      <c r="C2321" s="104"/>
      <c r="D2321" s="104"/>
      <c r="E2321" s="191" t="s">
        <v>276</v>
      </c>
      <c r="F2321" s="113"/>
      <c r="G2321" s="174">
        <f>+G2319+G2320</f>
        <v>2026.4574509434613</v>
      </c>
    </row>
    <row r="2322" spans="1:7" ht="13.5" thickBot="1">
      <c r="B2322" s="175"/>
      <c r="C2322" s="104"/>
      <c r="D2322" s="104"/>
      <c r="E2322" s="191" t="s">
        <v>279</v>
      </c>
      <c r="F2322" s="113">
        <v>0.5</v>
      </c>
      <c r="G2322" s="183">
        <f>G2321*F2322/100</f>
        <v>10.132287254717307</v>
      </c>
    </row>
    <row r="2323" spans="1:7" ht="13.5" thickBot="1">
      <c r="B2323" s="175"/>
      <c r="C2323" s="104"/>
      <c r="D2323" s="104"/>
      <c r="E2323" s="118" t="s">
        <v>273</v>
      </c>
      <c r="F2323" s="110"/>
      <c r="G2323" s="170">
        <f>G2321+G2322</f>
        <v>2036.5897381981786</v>
      </c>
    </row>
    <row r="2324" spans="1:7" ht="14.25" thickTop="1" thickBot="1">
      <c r="B2324" s="185"/>
      <c r="C2324" s="186"/>
      <c r="D2324" s="186"/>
      <c r="E2324" s="187" t="s">
        <v>6</v>
      </c>
      <c r="F2324" s="188"/>
      <c r="G2324" s="189">
        <f>+G2323</f>
        <v>2036.5897381981786</v>
      </c>
    </row>
    <row r="2325" spans="1:7" ht="13.5" thickTop="1">
      <c r="B2325" s="104"/>
      <c r="C2325" s="104"/>
      <c r="D2325" s="104"/>
      <c r="E2325" s="199"/>
      <c r="F2325" s="200"/>
      <c r="G2325" s="119"/>
    </row>
    <row r="2326" spans="1:7">
      <c r="B2326" s="104"/>
      <c r="C2326" s="484" t="s">
        <v>202</v>
      </c>
      <c r="D2326" s="484"/>
      <c r="E2326" s="484"/>
      <c r="F2326" s="484"/>
      <c r="G2326" s="484"/>
    </row>
    <row r="2327" spans="1:7">
      <c r="A2327" s="120"/>
      <c r="B2327" s="275"/>
      <c r="C2327" s="271"/>
      <c r="D2327" s="271"/>
      <c r="E2327" s="271"/>
      <c r="F2327" s="274" t="s">
        <v>10</v>
      </c>
      <c r="G2327" s="274" t="s">
        <v>337</v>
      </c>
    </row>
    <row r="2328" spans="1:7">
      <c r="B2328" s="275"/>
      <c r="C2328" s="484" t="s">
        <v>204</v>
      </c>
      <c r="D2328" s="484"/>
      <c r="E2328" s="484"/>
      <c r="F2328" s="484"/>
      <c r="G2328" s="484"/>
    </row>
    <row r="2329" spans="1:7">
      <c r="A2329" s="120"/>
      <c r="B2329" s="275"/>
      <c r="C2329" s="484" t="s">
        <v>506</v>
      </c>
      <c r="D2329" s="484"/>
      <c r="E2329" s="484"/>
      <c r="F2329" s="484"/>
      <c r="G2329" s="484"/>
    </row>
    <row r="2330" spans="1:7">
      <c r="A2330" s="120"/>
      <c r="B2330" s="275"/>
      <c r="C2330" s="167" t="s">
        <v>208</v>
      </c>
      <c r="D2330" s="167"/>
      <c r="E2330" s="167"/>
      <c r="F2330" s="167"/>
      <c r="G2330" s="167"/>
    </row>
    <row r="2331" spans="1:7">
      <c r="A2331" s="120">
        <v>43</v>
      </c>
      <c r="B2331" s="275" t="s">
        <v>501</v>
      </c>
      <c r="C2331" s="480" t="s">
        <v>502</v>
      </c>
      <c r="D2331" s="480"/>
      <c r="E2331" s="480"/>
      <c r="F2331" s="480"/>
      <c r="G2331" s="480"/>
    </row>
    <row r="2332" spans="1:7" ht="13.5" thickBot="1">
      <c r="B2332" s="117"/>
    </row>
    <row r="2333" spans="1:7" ht="13.5" thickTop="1">
      <c r="B2333" s="464" t="s">
        <v>265</v>
      </c>
      <c r="C2333" s="465"/>
      <c r="D2333" s="464" t="s">
        <v>10</v>
      </c>
      <c r="E2333" s="464" t="s">
        <v>266</v>
      </c>
      <c r="F2333" s="464" t="s">
        <v>11</v>
      </c>
      <c r="G2333" s="464" t="s">
        <v>14</v>
      </c>
    </row>
    <row r="2334" spans="1:7" ht="13.5" thickBot="1">
      <c r="B2334" s="466"/>
      <c r="C2334" s="466"/>
      <c r="D2334" s="466"/>
      <c r="E2334" s="466"/>
      <c r="F2334" s="466"/>
      <c r="G2334" s="467"/>
    </row>
    <row r="2335" spans="1:7" ht="13.5" thickTop="1">
      <c r="B2335" s="169" t="s">
        <v>289</v>
      </c>
      <c r="C2335" s="104"/>
      <c r="D2335" s="267"/>
      <c r="E2335" s="114"/>
      <c r="F2335" s="114"/>
      <c r="G2335" s="170"/>
    </row>
    <row r="2336" spans="1:7">
      <c r="B2336" s="171" t="s">
        <v>502</v>
      </c>
      <c r="C2336" s="104"/>
      <c r="D2336" s="172" t="s">
        <v>297</v>
      </c>
      <c r="E2336" s="114">
        <v>4000</v>
      </c>
      <c r="F2336" s="173">
        <v>1</v>
      </c>
      <c r="G2336" s="174">
        <f>E2336*F2336</f>
        <v>4000</v>
      </c>
    </row>
    <row r="2337" spans="2:7">
      <c r="B2337" s="175" t="s">
        <v>445</v>
      </c>
      <c r="C2337" s="104"/>
      <c r="D2337" s="267" t="s">
        <v>359</v>
      </c>
      <c r="E2337" s="114">
        <v>2100</v>
      </c>
      <c r="F2337" s="173">
        <v>1.06E-2</v>
      </c>
      <c r="G2337" s="174">
        <f>ROUND(E2337*F2337,2)</f>
        <v>22.26</v>
      </c>
    </row>
    <row r="2338" spans="2:7">
      <c r="B2338" s="175" t="s">
        <v>446</v>
      </c>
      <c r="C2338" s="104"/>
      <c r="D2338" s="267" t="s">
        <v>263</v>
      </c>
      <c r="E2338" s="114">
        <v>125</v>
      </c>
      <c r="F2338" s="173">
        <v>2.4400000000000002E-2</v>
      </c>
      <c r="G2338" s="174">
        <f>E2338*F2338</f>
        <v>3.0500000000000003</v>
      </c>
    </row>
    <row r="2339" spans="2:7">
      <c r="B2339" s="175" t="s">
        <v>361</v>
      </c>
      <c r="C2339" s="104"/>
      <c r="D2339" s="267" t="s">
        <v>263</v>
      </c>
      <c r="E2339" s="114">
        <v>200</v>
      </c>
      <c r="F2339" s="173">
        <v>2.4400000000000002E-2</v>
      </c>
      <c r="G2339" s="174">
        <f>E2339*F2339</f>
        <v>4.88</v>
      </c>
    </row>
    <row r="2340" spans="2:7" ht="13.5" thickBot="1">
      <c r="B2340" s="175" t="s">
        <v>362</v>
      </c>
      <c r="C2340" s="104"/>
      <c r="D2340" s="267" t="s">
        <v>263</v>
      </c>
      <c r="E2340" s="114">
        <v>10</v>
      </c>
      <c r="F2340" s="173">
        <v>8.0000000000000002E-3</v>
      </c>
      <c r="G2340" s="174">
        <f>E2340*F2340</f>
        <v>0.08</v>
      </c>
    </row>
    <row r="2341" spans="2:7">
      <c r="B2341" s="176"/>
      <c r="C2341" s="177"/>
      <c r="D2341" s="177"/>
      <c r="E2341" s="177"/>
      <c r="F2341" s="118" t="s">
        <v>273</v>
      </c>
      <c r="G2341" s="178">
        <f>SUM(G2336:G2340)</f>
        <v>4030.2700000000004</v>
      </c>
    </row>
    <row r="2342" spans="2:7">
      <c r="B2342" s="176"/>
      <c r="C2342" s="177"/>
      <c r="D2342" s="177"/>
      <c r="E2342" s="177"/>
      <c r="F2342" s="118"/>
      <c r="G2342" s="170"/>
    </row>
    <row r="2343" spans="2:7">
      <c r="B2343" s="176"/>
      <c r="C2343" s="177"/>
      <c r="D2343" s="177"/>
      <c r="E2343" s="177"/>
      <c r="F2343" s="118"/>
      <c r="G2343" s="170"/>
    </row>
    <row r="2344" spans="2:7">
      <c r="B2344" s="179" t="s">
        <v>301</v>
      </c>
      <c r="C2344" s="104"/>
      <c r="D2344" s="267"/>
      <c r="E2344" s="114"/>
      <c r="F2344" s="180"/>
      <c r="G2344" s="174"/>
    </row>
    <row r="2345" spans="2:7">
      <c r="B2345" s="175" t="s">
        <v>304</v>
      </c>
      <c r="C2345" s="104"/>
      <c r="D2345" s="267" t="s">
        <v>303</v>
      </c>
      <c r="E2345" s="114">
        <v>355.01</v>
      </c>
      <c r="F2345" s="173">
        <f>1/D2346</f>
        <v>0.33333333333333331</v>
      </c>
      <c r="G2345" s="174">
        <f>E2345*F2345</f>
        <v>118.33666666666666</v>
      </c>
    </row>
    <row r="2346" spans="2:7" ht="13.5" thickBot="1">
      <c r="B2346" s="175"/>
      <c r="C2346" s="181" t="s">
        <v>270</v>
      </c>
      <c r="D2346" s="182">
        <v>3</v>
      </c>
      <c r="E2346" s="114"/>
      <c r="F2346" s="180"/>
      <c r="G2346" s="183"/>
    </row>
    <row r="2347" spans="2:7">
      <c r="B2347" s="175"/>
      <c r="C2347" s="104"/>
      <c r="D2347" s="267"/>
      <c r="E2347" s="114"/>
      <c r="F2347" s="184" t="s">
        <v>339</v>
      </c>
      <c r="G2347" s="170">
        <f>SUM(G2345:G2346)</f>
        <v>118.33666666666666</v>
      </c>
    </row>
    <row r="2348" spans="2:7">
      <c r="B2348" s="175"/>
      <c r="C2348" s="104"/>
      <c r="D2348" s="267"/>
      <c r="E2348" s="114"/>
      <c r="F2348" s="180"/>
      <c r="G2348" s="174"/>
    </row>
    <row r="2349" spans="2:7">
      <c r="B2349" s="169" t="s">
        <v>305</v>
      </c>
      <c r="C2349" s="104"/>
      <c r="D2349" s="267"/>
      <c r="E2349" s="114"/>
      <c r="F2349" s="180"/>
      <c r="G2349" s="174"/>
    </row>
    <row r="2350" spans="2:7" ht="13.5" thickBot="1">
      <c r="B2350" s="175" t="s">
        <v>306</v>
      </c>
      <c r="C2350" s="104"/>
      <c r="D2350" s="267" t="s">
        <v>307</v>
      </c>
      <c r="E2350" s="114">
        <f>+G2347</f>
        <v>118.33666666666666</v>
      </c>
      <c r="F2350" s="180">
        <v>0.03</v>
      </c>
      <c r="G2350" s="183">
        <f>E2350*F2350</f>
        <v>3.5500999999999996</v>
      </c>
    </row>
    <row r="2351" spans="2:7">
      <c r="B2351" s="175"/>
      <c r="C2351" s="104"/>
      <c r="D2351" s="267"/>
      <c r="E2351" s="114"/>
      <c r="F2351" s="184" t="s">
        <v>339</v>
      </c>
      <c r="G2351" s="170">
        <f>SUM(G2348:G2350)</f>
        <v>3.5500999999999996</v>
      </c>
    </row>
    <row r="2352" spans="2:7">
      <c r="B2352" s="176"/>
      <c r="C2352" s="177"/>
      <c r="D2352" s="177"/>
      <c r="E2352" s="177"/>
      <c r="F2352" s="118"/>
      <c r="G2352" s="170"/>
    </row>
    <row r="2353" spans="2:7">
      <c r="B2353" s="169" t="s">
        <v>267</v>
      </c>
      <c r="C2353" s="104"/>
      <c r="D2353" s="267"/>
      <c r="E2353" s="114"/>
      <c r="F2353" s="180"/>
      <c r="G2353" s="174"/>
    </row>
    <row r="2354" spans="2:7">
      <c r="B2354" s="175" t="s">
        <v>433</v>
      </c>
      <c r="C2354" s="104"/>
      <c r="D2354" s="267" t="s">
        <v>364</v>
      </c>
      <c r="E2354" s="114">
        <v>186.62</v>
      </c>
      <c r="F2354" s="173">
        <f>1/D2355</f>
        <v>0.5</v>
      </c>
      <c r="G2354" s="174">
        <f>E2354*F2354</f>
        <v>93.31</v>
      </c>
    </row>
    <row r="2355" spans="2:7" ht="13.5" thickBot="1">
      <c r="B2355" s="175"/>
      <c r="C2355" s="181" t="s">
        <v>270</v>
      </c>
      <c r="D2355" s="182">
        <v>2</v>
      </c>
      <c r="E2355" s="114"/>
      <c r="F2355" s="180"/>
      <c r="G2355" s="183"/>
    </row>
    <row r="2356" spans="2:7">
      <c r="B2356" s="175"/>
      <c r="C2356" s="104"/>
      <c r="D2356" s="267"/>
      <c r="E2356" s="114"/>
      <c r="F2356" s="184" t="s">
        <v>339</v>
      </c>
      <c r="G2356" s="170">
        <f>SUM(G2354:G2355)</f>
        <v>93.31</v>
      </c>
    </row>
    <row r="2357" spans="2:7" ht="13.5" thickBot="1">
      <c r="B2357" s="175"/>
      <c r="C2357" s="104"/>
      <c r="D2357" s="267"/>
      <c r="E2357" s="114"/>
      <c r="F2357" s="118"/>
      <c r="G2357" s="170"/>
    </row>
    <row r="2358" spans="2:7" ht="14.25" thickTop="1" thickBot="1">
      <c r="B2358" s="185"/>
      <c r="C2358" s="186"/>
      <c r="D2358" s="186"/>
      <c r="E2358" s="187" t="s">
        <v>274</v>
      </c>
      <c r="F2358" s="188"/>
      <c r="G2358" s="189">
        <f>G2356+G2351+G2347+G2341</f>
        <v>4245.4667666666674</v>
      </c>
    </row>
    <row r="2359" spans="2:7" ht="13.5" thickTop="1">
      <c r="B2359" s="175"/>
      <c r="C2359" s="104"/>
      <c r="D2359" s="104"/>
      <c r="E2359" s="112" t="s">
        <v>275</v>
      </c>
      <c r="F2359" s="113">
        <v>10</v>
      </c>
      <c r="G2359" s="190">
        <f>(+G2358*F2359)/100</f>
        <v>424.54667666666677</v>
      </c>
    </row>
    <row r="2360" spans="2:7" ht="13.5" thickBot="1">
      <c r="B2360" s="175"/>
      <c r="C2360" s="104"/>
      <c r="D2360" s="104"/>
      <c r="E2360" s="191"/>
      <c r="F2360" s="113"/>
      <c r="G2360" s="183"/>
    </row>
    <row r="2361" spans="2:7">
      <c r="B2361" s="175"/>
      <c r="C2361" s="104"/>
      <c r="D2361" s="104"/>
      <c r="E2361" s="191" t="s">
        <v>276</v>
      </c>
      <c r="F2361" s="113"/>
      <c r="G2361" s="174">
        <f>G2358+G2359+G2360</f>
        <v>4670.0134433333342</v>
      </c>
    </row>
    <row r="2362" spans="2:7" ht="13.5" thickBot="1">
      <c r="B2362" s="175"/>
      <c r="C2362" s="104"/>
      <c r="D2362" s="104"/>
      <c r="E2362" s="191" t="s">
        <v>277</v>
      </c>
      <c r="F2362" s="113">
        <v>0.7</v>
      </c>
      <c r="G2362" s="183">
        <f>(+F2362*G2361)/100</f>
        <v>32.690094103333337</v>
      </c>
    </row>
    <row r="2363" spans="2:7">
      <c r="B2363" s="175"/>
      <c r="C2363" s="104"/>
      <c r="D2363" s="104"/>
      <c r="E2363" s="191" t="s">
        <v>276</v>
      </c>
      <c r="F2363" s="113"/>
      <c r="G2363" s="174">
        <f>+G2361+G2362</f>
        <v>4702.7035374366678</v>
      </c>
    </row>
    <row r="2364" spans="2:7" ht="13.5" thickBot="1">
      <c r="B2364" s="175"/>
      <c r="C2364" s="104"/>
      <c r="D2364" s="104"/>
      <c r="E2364" s="191" t="s">
        <v>278</v>
      </c>
      <c r="F2364" s="113">
        <v>3.8</v>
      </c>
      <c r="G2364" s="183">
        <f>(+F2364*G2363)/100</f>
        <v>178.70273442259338</v>
      </c>
    </row>
    <row r="2365" spans="2:7">
      <c r="B2365" s="175"/>
      <c r="C2365" s="104"/>
      <c r="D2365" s="104"/>
      <c r="E2365" s="191" t="s">
        <v>276</v>
      </c>
      <c r="F2365" s="113"/>
      <c r="G2365" s="174">
        <f>+G2363+G2364</f>
        <v>4881.4062718592613</v>
      </c>
    </row>
    <row r="2366" spans="2:7" ht="13.5" thickBot="1">
      <c r="B2366" s="175"/>
      <c r="C2366" s="104"/>
      <c r="D2366" s="104"/>
      <c r="E2366" s="191" t="s">
        <v>279</v>
      </c>
      <c r="F2366" s="113">
        <v>0.5</v>
      </c>
      <c r="G2366" s="183">
        <f>G2365*F2366/100</f>
        <v>24.407031359296308</v>
      </c>
    </row>
    <row r="2367" spans="2:7" ht="13.5" thickBot="1">
      <c r="B2367" s="175"/>
      <c r="C2367" s="104"/>
      <c r="D2367" s="104"/>
      <c r="E2367" s="118" t="s">
        <v>273</v>
      </c>
      <c r="F2367" s="110"/>
      <c r="G2367" s="170">
        <f>G2365+G2366</f>
        <v>4905.8133032185578</v>
      </c>
    </row>
    <row r="2368" spans="2:7" ht="14.25" thickTop="1" thickBot="1">
      <c r="B2368" s="185"/>
      <c r="C2368" s="186"/>
      <c r="D2368" s="186"/>
      <c r="E2368" s="187" t="s">
        <v>6</v>
      </c>
      <c r="F2368" s="188"/>
      <c r="G2368" s="189">
        <f>+G2367</f>
        <v>4905.8133032185578</v>
      </c>
    </row>
    <row r="2369" spans="1:7" ht="13.5" thickTop="1"/>
    <row r="2370" spans="1:7">
      <c r="B2370" s="104"/>
      <c r="C2370" s="104"/>
      <c r="D2370" s="104"/>
      <c r="E2370" s="199"/>
      <c r="F2370" s="200"/>
      <c r="G2370" s="119"/>
    </row>
    <row r="2371" spans="1:7" ht="15">
      <c r="A2371" s="133"/>
      <c r="B2371" s="133"/>
      <c r="C2371" s="133"/>
      <c r="D2371" s="133"/>
      <c r="E2371" s="133"/>
      <c r="F2371" s="133"/>
      <c r="G2371" s="133"/>
    </row>
    <row r="2372" spans="1:7">
      <c r="B2372" s="104"/>
      <c r="C2372" s="167" t="s">
        <v>504</v>
      </c>
      <c r="D2372" s="167"/>
      <c r="E2372" s="167"/>
      <c r="F2372" s="167"/>
      <c r="G2372" s="271"/>
    </row>
    <row r="2373" spans="1:7">
      <c r="A2373" s="120"/>
      <c r="B2373" s="275"/>
      <c r="C2373" s="271"/>
      <c r="D2373" s="271"/>
      <c r="E2373" s="271"/>
      <c r="F2373" s="274" t="s">
        <v>10</v>
      </c>
      <c r="G2373" s="274" t="s">
        <v>337</v>
      </c>
    </row>
    <row r="2374" spans="1:7">
      <c r="B2374" s="275" t="s">
        <v>203</v>
      </c>
      <c r="C2374" s="484" t="s">
        <v>204</v>
      </c>
      <c r="D2374" s="484"/>
      <c r="E2374" s="484"/>
      <c r="F2374" s="484"/>
      <c r="G2374" s="484"/>
    </row>
    <row r="2375" spans="1:7">
      <c r="A2375" s="120"/>
      <c r="B2375" s="275" t="s">
        <v>505</v>
      </c>
      <c r="C2375" s="484" t="s">
        <v>506</v>
      </c>
      <c r="D2375" s="484"/>
      <c r="E2375" s="484"/>
      <c r="F2375" s="484"/>
      <c r="G2375" s="484"/>
    </row>
    <row r="2376" spans="1:7">
      <c r="A2376" s="120"/>
      <c r="B2376" s="275" t="s">
        <v>443</v>
      </c>
      <c r="C2376" s="167" t="s">
        <v>208</v>
      </c>
      <c r="D2376" s="167"/>
      <c r="E2376" s="167"/>
      <c r="F2376" s="167"/>
      <c r="G2376" s="167"/>
    </row>
    <row r="2377" spans="1:7">
      <c r="A2377" s="120"/>
      <c r="B2377" s="275" t="s">
        <v>503</v>
      </c>
      <c r="C2377" s="168" t="s">
        <v>511</v>
      </c>
      <c r="D2377" s="168"/>
      <c r="E2377" s="168"/>
      <c r="F2377" s="168"/>
      <c r="G2377" s="168"/>
    </row>
    <row r="2378" spans="1:7" ht="13.5" thickBot="1">
      <c r="A2378" s="111">
        <v>44</v>
      </c>
      <c r="B2378" s="117"/>
      <c r="C2378" s="111" t="s">
        <v>489</v>
      </c>
    </row>
    <row r="2379" spans="1:7" ht="13.5" thickTop="1">
      <c r="B2379" s="464" t="s">
        <v>265</v>
      </c>
      <c r="C2379" s="465"/>
      <c r="D2379" s="464" t="s">
        <v>10</v>
      </c>
      <c r="E2379" s="464" t="s">
        <v>266</v>
      </c>
      <c r="F2379" s="464" t="s">
        <v>11</v>
      </c>
      <c r="G2379" s="464" t="s">
        <v>14</v>
      </c>
    </row>
    <row r="2380" spans="1:7" ht="13.5" thickBot="1">
      <c r="B2380" s="466"/>
      <c r="C2380" s="466"/>
      <c r="D2380" s="466"/>
      <c r="E2380" s="466"/>
      <c r="F2380" s="466"/>
      <c r="G2380" s="467"/>
    </row>
    <row r="2381" spans="1:7" ht="13.5" thickTop="1">
      <c r="B2381" s="169" t="s">
        <v>289</v>
      </c>
      <c r="C2381" s="104"/>
      <c r="D2381" s="267"/>
      <c r="E2381" s="114"/>
      <c r="F2381" s="114"/>
      <c r="G2381" s="170"/>
    </row>
    <row r="2382" spans="1:7">
      <c r="B2382" s="171" t="s">
        <v>508</v>
      </c>
      <c r="C2382" s="104"/>
      <c r="D2382" s="172" t="s">
        <v>297</v>
      </c>
      <c r="E2382" s="114">
        <v>1700</v>
      </c>
      <c r="F2382" s="173">
        <v>1</v>
      </c>
      <c r="G2382" s="174">
        <f>E2382*F2382</f>
        <v>1700</v>
      </c>
    </row>
    <row r="2383" spans="1:7">
      <c r="B2383" s="175" t="s">
        <v>445</v>
      </c>
      <c r="C2383" s="104"/>
      <c r="D2383" s="267" t="s">
        <v>359</v>
      </c>
      <c r="E2383" s="114">
        <v>2100</v>
      </c>
      <c r="F2383" s="173">
        <v>1.06E-2</v>
      </c>
      <c r="G2383" s="174">
        <f>ROUND(E2383*F2383,2)</f>
        <v>22.26</v>
      </c>
    </row>
    <row r="2384" spans="1:7">
      <c r="B2384" s="175" t="s">
        <v>446</v>
      </c>
      <c r="C2384" s="104"/>
      <c r="D2384" s="267" t="s">
        <v>263</v>
      </c>
      <c r="E2384" s="114">
        <v>125</v>
      </c>
      <c r="F2384" s="173">
        <v>2.4400000000000002E-2</v>
      </c>
      <c r="G2384" s="174">
        <f>E2384*F2384</f>
        <v>3.0500000000000003</v>
      </c>
    </row>
    <row r="2385" spans="2:7">
      <c r="B2385" s="175" t="s">
        <v>361</v>
      </c>
      <c r="C2385" s="104"/>
      <c r="D2385" s="267" t="s">
        <v>263</v>
      </c>
      <c r="E2385" s="114">
        <v>200</v>
      </c>
      <c r="F2385" s="173">
        <v>2.4400000000000002E-2</v>
      </c>
      <c r="G2385" s="174">
        <f>E2385*F2385</f>
        <v>4.88</v>
      </c>
    </row>
    <row r="2386" spans="2:7" ht="13.5" thickBot="1">
      <c r="B2386" s="175" t="s">
        <v>362</v>
      </c>
      <c r="C2386" s="104"/>
      <c r="D2386" s="267" t="s">
        <v>263</v>
      </c>
      <c r="E2386" s="114">
        <v>10</v>
      </c>
      <c r="F2386" s="173">
        <v>8.0000000000000002E-3</v>
      </c>
      <c r="G2386" s="174">
        <f>E2386*F2386</f>
        <v>0.08</v>
      </c>
    </row>
    <row r="2387" spans="2:7">
      <c r="B2387" s="176"/>
      <c r="C2387" s="177"/>
      <c r="D2387" s="177"/>
      <c r="E2387" s="177"/>
      <c r="F2387" s="118" t="s">
        <v>273</v>
      </c>
      <c r="G2387" s="178">
        <f>SUM(G2382:G2386)</f>
        <v>1730.27</v>
      </c>
    </row>
    <row r="2388" spans="2:7">
      <c r="B2388" s="176"/>
      <c r="C2388" s="177"/>
      <c r="D2388" s="177"/>
      <c r="E2388" s="177"/>
      <c r="F2388" s="118"/>
      <c r="G2388" s="170"/>
    </row>
    <row r="2389" spans="2:7">
      <c r="B2389" s="176"/>
      <c r="C2389" s="177"/>
      <c r="D2389" s="177"/>
      <c r="E2389" s="177"/>
      <c r="F2389" s="118"/>
      <c r="G2389" s="170"/>
    </row>
    <row r="2390" spans="2:7">
      <c r="B2390" s="179" t="s">
        <v>301</v>
      </c>
      <c r="C2390" s="104"/>
      <c r="D2390" s="267"/>
      <c r="E2390" s="114"/>
      <c r="F2390" s="180"/>
      <c r="G2390" s="174"/>
    </row>
    <row r="2391" spans="2:7">
      <c r="B2391" s="175" t="s">
        <v>304</v>
      </c>
      <c r="C2391" s="104"/>
      <c r="D2391" s="267" t="s">
        <v>303</v>
      </c>
      <c r="E2391" s="114">
        <v>355.01</v>
      </c>
      <c r="F2391" s="173">
        <f>1/D2392</f>
        <v>6.25E-2</v>
      </c>
      <c r="G2391" s="174">
        <f>E2391*F2391</f>
        <v>22.188124999999999</v>
      </c>
    </row>
    <row r="2392" spans="2:7" ht="13.5" thickBot="1">
      <c r="B2392" s="175"/>
      <c r="C2392" s="181" t="s">
        <v>270</v>
      </c>
      <c r="D2392" s="182">
        <v>16</v>
      </c>
      <c r="E2392" s="114"/>
      <c r="F2392" s="180"/>
      <c r="G2392" s="183"/>
    </row>
    <row r="2393" spans="2:7">
      <c r="B2393" s="175"/>
      <c r="C2393" s="104"/>
      <c r="D2393" s="267"/>
      <c r="E2393" s="114"/>
      <c r="F2393" s="184" t="s">
        <v>339</v>
      </c>
      <c r="G2393" s="170">
        <f>SUM(G2391:G2392)</f>
        <v>22.188124999999999</v>
      </c>
    </row>
    <row r="2394" spans="2:7">
      <c r="B2394" s="175"/>
      <c r="C2394" s="104"/>
      <c r="D2394" s="267"/>
      <c r="E2394" s="114"/>
      <c r="F2394" s="180"/>
      <c r="G2394" s="174"/>
    </row>
    <row r="2395" spans="2:7">
      <c r="B2395" s="169" t="s">
        <v>305</v>
      </c>
      <c r="C2395" s="104"/>
      <c r="D2395" s="267"/>
      <c r="E2395" s="114"/>
      <c r="F2395" s="180"/>
      <c r="G2395" s="174"/>
    </row>
    <row r="2396" spans="2:7" ht="13.5" thickBot="1">
      <c r="B2396" s="175" t="s">
        <v>306</v>
      </c>
      <c r="C2396" s="104"/>
      <c r="D2396" s="267" t="s">
        <v>307</v>
      </c>
      <c r="E2396" s="114">
        <f>+G2393</f>
        <v>22.188124999999999</v>
      </c>
      <c r="F2396" s="180">
        <v>0.03</v>
      </c>
      <c r="G2396" s="183">
        <f>E2396*F2396</f>
        <v>0.66564374999999998</v>
      </c>
    </row>
    <row r="2397" spans="2:7">
      <c r="B2397" s="175"/>
      <c r="C2397" s="104"/>
      <c r="D2397" s="267"/>
      <c r="E2397" s="114"/>
      <c r="F2397" s="184" t="s">
        <v>339</v>
      </c>
      <c r="G2397" s="170">
        <f>SUM(G2394:G2396)</f>
        <v>0.66564374999999998</v>
      </c>
    </row>
    <row r="2398" spans="2:7">
      <c r="B2398" s="176"/>
      <c r="C2398" s="177"/>
      <c r="D2398" s="177"/>
      <c r="E2398" s="177"/>
      <c r="F2398" s="118"/>
      <c r="G2398" s="170"/>
    </row>
    <row r="2399" spans="2:7">
      <c r="B2399" s="169" t="s">
        <v>267</v>
      </c>
      <c r="C2399" s="104"/>
      <c r="D2399" s="267"/>
      <c r="E2399" s="114"/>
      <c r="F2399" s="180"/>
      <c r="G2399" s="174"/>
    </row>
    <row r="2400" spans="2:7">
      <c r="B2400" s="175" t="s">
        <v>433</v>
      </c>
      <c r="C2400" s="104"/>
      <c r="D2400" s="267" t="s">
        <v>364</v>
      </c>
      <c r="E2400" s="114">
        <v>186.62</v>
      </c>
      <c r="F2400" s="173">
        <f>1/D2401</f>
        <v>0.05</v>
      </c>
      <c r="G2400" s="174">
        <f>E2400*F2400</f>
        <v>9.3310000000000013</v>
      </c>
    </row>
    <row r="2401" spans="1:7" ht="13.5" thickBot="1">
      <c r="B2401" s="175"/>
      <c r="C2401" s="181" t="s">
        <v>270</v>
      </c>
      <c r="D2401" s="182">
        <v>20</v>
      </c>
      <c r="E2401" s="114"/>
      <c r="F2401" s="180"/>
      <c r="G2401" s="183"/>
    </row>
    <row r="2402" spans="1:7">
      <c r="B2402" s="175"/>
      <c r="C2402" s="104"/>
      <c r="D2402" s="267"/>
      <c r="E2402" s="114"/>
      <c r="F2402" s="184" t="s">
        <v>339</v>
      </c>
      <c r="G2402" s="170">
        <f>SUM(G2400:G2401)</f>
        <v>9.3310000000000013</v>
      </c>
    </row>
    <row r="2403" spans="1:7" ht="13.5" thickBot="1">
      <c r="B2403" s="175"/>
      <c r="C2403" s="104"/>
      <c r="D2403" s="267"/>
      <c r="E2403" s="114"/>
      <c r="F2403" s="118"/>
      <c r="G2403" s="170"/>
    </row>
    <row r="2404" spans="1:7" ht="14.25" thickTop="1" thickBot="1">
      <c r="B2404" s="185"/>
      <c r="C2404" s="186"/>
      <c r="D2404" s="186"/>
      <c r="E2404" s="187" t="s">
        <v>274</v>
      </c>
      <c r="F2404" s="188"/>
      <c r="G2404" s="189">
        <f>G2402+G2397+G2393+G2387</f>
        <v>1762.4547687500001</v>
      </c>
    </row>
    <row r="2405" spans="1:7" ht="13.5" thickTop="1">
      <c r="B2405" s="175"/>
      <c r="C2405" s="104"/>
      <c r="D2405" s="104"/>
      <c r="E2405" s="112" t="s">
        <v>275</v>
      </c>
      <c r="F2405" s="113">
        <v>10</v>
      </c>
      <c r="G2405" s="190">
        <f>(+G2404*F2405)/100</f>
        <v>176.24547687500001</v>
      </c>
    </row>
    <row r="2406" spans="1:7" ht="13.5" thickBot="1">
      <c r="B2406" s="175"/>
      <c r="C2406" s="104"/>
      <c r="D2406" s="104"/>
      <c r="E2406" s="191"/>
      <c r="F2406" s="113"/>
      <c r="G2406" s="183"/>
    </row>
    <row r="2407" spans="1:7">
      <c r="B2407" s="175"/>
      <c r="C2407" s="104"/>
      <c r="D2407" s="104"/>
      <c r="E2407" s="191" t="s">
        <v>276</v>
      </c>
      <c r="F2407" s="113"/>
      <c r="G2407" s="174">
        <f>G2404+G2405+G2406</f>
        <v>1938.7002456250002</v>
      </c>
    </row>
    <row r="2408" spans="1:7" ht="13.5" thickBot="1">
      <c r="B2408" s="175"/>
      <c r="C2408" s="104"/>
      <c r="D2408" s="104"/>
      <c r="E2408" s="191" t="s">
        <v>277</v>
      </c>
      <c r="F2408" s="113">
        <v>0.7</v>
      </c>
      <c r="G2408" s="183">
        <f>(+F2408*G2407)/100</f>
        <v>13.570901719375001</v>
      </c>
    </row>
    <row r="2409" spans="1:7">
      <c r="B2409" s="175"/>
      <c r="C2409" s="104"/>
      <c r="D2409" s="104"/>
      <c r="E2409" s="191" t="s">
        <v>276</v>
      </c>
      <c r="F2409" s="113"/>
      <c r="G2409" s="174">
        <f>+G2407+G2408</f>
        <v>1952.2711473443751</v>
      </c>
    </row>
    <row r="2410" spans="1:7" ht="13.5" thickBot="1">
      <c r="B2410" s="175"/>
      <c r="C2410" s="104"/>
      <c r="D2410" s="104"/>
      <c r="E2410" s="191" t="s">
        <v>278</v>
      </c>
      <c r="F2410" s="113">
        <v>3.8</v>
      </c>
      <c r="G2410" s="183">
        <f>(+F2410*G2409)/100</f>
        <v>74.186303599086244</v>
      </c>
    </row>
    <row r="2411" spans="1:7">
      <c r="B2411" s="175"/>
      <c r="C2411" s="104"/>
      <c r="D2411" s="104"/>
      <c r="E2411" s="191" t="s">
        <v>276</v>
      </c>
      <c r="F2411" s="113"/>
      <c r="G2411" s="174">
        <f>+G2409+G2410</f>
        <v>2026.4574509434613</v>
      </c>
    </row>
    <row r="2412" spans="1:7" ht="13.5" thickBot="1">
      <c r="B2412" s="175"/>
      <c r="C2412" s="104"/>
      <c r="D2412" s="104"/>
      <c r="E2412" s="191" t="s">
        <v>279</v>
      </c>
      <c r="F2412" s="113">
        <v>0.5</v>
      </c>
      <c r="G2412" s="183">
        <f>G2411*F2412/100</f>
        <v>10.132287254717307</v>
      </c>
    </row>
    <row r="2413" spans="1:7" ht="13.5" thickBot="1">
      <c r="B2413" s="175"/>
      <c r="C2413" s="104"/>
      <c r="D2413" s="104"/>
      <c r="E2413" s="118" t="s">
        <v>273</v>
      </c>
      <c r="F2413" s="110"/>
      <c r="G2413" s="170">
        <f>G2411+G2412</f>
        <v>2036.5897381981786</v>
      </c>
    </row>
    <row r="2414" spans="1:7" ht="14.25" thickTop="1" thickBot="1">
      <c r="B2414" s="185"/>
      <c r="C2414" s="186"/>
      <c r="D2414" s="186"/>
      <c r="E2414" s="187" t="s">
        <v>6</v>
      </c>
      <c r="F2414" s="188"/>
      <c r="G2414" s="189">
        <f>+G2413</f>
        <v>2036.5897381981786</v>
      </c>
    </row>
    <row r="2415" spans="1:7" ht="15.75" thickTop="1">
      <c r="A2415" s="133"/>
      <c r="B2415" s="133"/>
      <c r="C2415" s="133"/>
      <c r="D2415" s="133"/>
      <c r="E2415" s="133"/>
      <c r="F2415" s="133"/>
      <c r="G2415" s="133"/>
    </row>
    <row r="2416" spans="1:7" ht="25.5">
      <c r="B2416" s="104"/>
      <c r="C2416" s="271" t="s">
        <v>504</v>
      </c>
      <c r="D2416" s="271"/>
      <c r="E2416" s="271"/>
      <c r="F2416" s="271"/>
      <c r="G2416" s="271"/>
    </row>
    <row r="2417" spans="1:7">
      <c r="A2417" s="120"/>
      <c r="B2417" s="275"/>
      <c r="C2417" s="271"/>
      <c r="D2417" s="271"/>
      <c r="E2417" s="271"/>
      <c r="F2417" s="274" t="s">
        <v>10</v>
      </c>
      <c r="G2417" s="274" t="s">
        <v>337</v>
      </c>
    </row>
    <row r="2418" spans="1:7">
      <c r="B2418" s="275" t="s">
        <v>512</v>
      </c>
      <c r="C2418" s="167" t="s">
        <v>513</v>
      </c>
      <c r="D2418" s="271"/>
      <c r="E2418" s="271"/>
      <c r="F2418" s="271"/>
      <c r="G2418" s="271"/>
    </row>
    <row r="2419" spans="1:7">
      <c r="A2419" s="120"/>
      <c r="B2419" s="275" t="s">
        <v>505</v>
      </c>
      <c r="C2419" s="484" t="s">
        <v>506</v>
      </c>
      <c r="D2419" s="484"/>
      <c r="E2419" s="484"/>
      <c r="F2419" s="484"/>
      <c r="G2419" s="484"/>
    </row>
    <row r="2420" spans="1:7">
      <c r="A2420" s="120"/>
      <c r="B2420" s="275" t="s">
        <v>514</v>
      </c>
      <c r="C2420" s="167" t="s">
        <v>491</v>
      </c>
      <c r="D2420" s="167"/>
      <c r="E2420" s="167"/>
      <c r="F2420" s="167"/>
      <c r="G2420" s="167"/>
    </row>
    <row r="2421" spans="1:7">
      <c r="A2421" s="120">
        <v>45</v>
      </c>
      <c r="B2421" s="275" t="s">
        <v>515</v>
      </c>
      <c r="C2421" s="477" t="s">
        <v>493</v>
      </c>
      <c r="D2421" s="477"/>
      <c r="E2421" s="477"/>
      <c r="F2421" s="477"/>
      <c r="G2421" s="477"/>
    </row>
    <row r="2422" spans="1:7" ht="13.5" thickBot="1">
      <c r="B2422" s="117"/>
    </row>
    <row r="2423" spans="1:7" ht="13.5" thickTop="1">
      <c r="B2423" s="464" t="s">
        <v>265</v>
      </c>
      <c r="C2423" s="465"/>
      <c r="D2423" s="464" t="s">
        <v>10</v>
      </c>
      <c r="E2423" s="464" t="s">
        <v>266</v>
      </c>
      <c r="F2423" s="464" t="s">
        <v>11</v>
      </c>
      <c r="G2423" s="464" t="s">
        <v>14</v>
      </c>
    </row>
    <row r="2424" spans="1:7" ht="13.5" thickBot="1">
      <c r="B2424" s="466"/>
      <c r="C2424" s="466"/>
      <c r="D2424" s="466"/>
      <c r="E2424" s="466"/>
      <c r="F2424" s="466"/>
      <c r="G2424" s="467"/>
    </row>
    <row r="2425" spans="1:7" ht="13.5" thickTop="1">
      <c r="B2425" s="169" t="s">
        <v>289</v>
      </c>
      <c r="C2425" s="104"/>
      <c r="D2425" s="267"/>
      <c r="E2425" s="114"/>
      <c r="F2425" s="114"/>
      <c r="G2425" s="170"/>
    </row>
    <row r="2426" spans="1:7" ht="13.5" thickBot="1">
      <c r="B2426" s="171" t="s">
        <v>516</v>
      </c>
      <c r="C2426" s="104"/>
      <c r="D2426" s="172" t="s">
        <v>297</v>
      </c>
      <c r="E2426" s="114">
        <v>65000</v>
      </c>
      <c r="F2426" s="173">
        <v>1</v>
      </c>
      <c r="G2426" s="174">
        <f>E2426*F2426</f>
        <v>65000</v>
      </c>
    </row>
    <row r="2427" spans="1:7">
      <c r="B2427" s="176"/>
      <c r="C2427" s="177"/>
      <c r="D2427" s="177"/>
      <c r="E2427" s="177"/>
      <c r="F2427" s="118" t="s">
        <v>273</v>
      </c>
      <c r="G2427" s="178">
        <f>SUM(G2426:G2426)</f>
        <v>65000</v>
      </c>
    </row>
    <row r="2428" spans="1:7">
      <c r="B2428" s="176"/>
      <c r="C2428" s="177"/>
      <c r="D2428" s="177"/>
      <c r="E2428" s="177"/>
      <c r="F2428" s="118"/>
      <c r="G2428" s="170"/>
    </row>
    <row r="2429" spans="1:7">
      <c r="B2429" s="176"/>
      <c r="C2429" s="177"/>
      <c r="D2429" s="177"/>
      <c r="E2429" s="177"/>
      <c r="F2429" s="118"/>
      <c r="G2429" s="170"/>
    </row>
    <row r="2430" spans="1:7">
      <c r="B2430" s="179" t="s">
        <v>301</v>
      </c>
      <c r="C2430" s="104"/>
      <c r="D2430" s="267"/>
      <c r="E2430" s="114"/>
      <c r="F2430" s="180"/>
      <c r="G2430" s="174"/>
    </row>
    <row r="2431" spans="1:7">
      <c r="B2431" s="175" t="s">
        <v>304</v>
      </c>
      <c r="C2431" s="104"/>
      <c r="D2431" s="267" t="s">
        <v>303</v>
      </c>
      <c r="E2431" s="114">
        <v>355.01</v>
      </c>
      <c r="F2431" s="173">
        <f>1/D2432</f>
        <v>0.25</v>
      </c>
      <c r="G2431" s="174">
        <f>E2431*F2431</f>
        <v>88.752499999999998</v>
      </c>
    </row>
    <row r="2432" spans="1:7" ht="13.5" thickBot="1">
      <c r="B2432" s="175"/>
      <c r="C2432" s="181" t="s">
        <v>270</v>
      </c>
      <c r="D2432" s="182">
        <v>4</v>
      </c>
      <c r="E2432" s="114"/>
      <c r="F2432" s="180"/>
      <c r="G2432" s="183"/>
    </row>
    <row r="2433" spans="2:7">
      <c r="B2433" s="175"/>
      <c r="C2433" s="104"/>
      <c r="D2433" s="267"/>
      <c r="E2433" s="114"/>
      <c r="F2433" s="184" t="s">
        <v>339</v>
      </c>
      <c r="G2433" s="170">
        <f>SUM(G2431:G2432)</f>
        <v>88.752499999999998</v>
      </c>
    </row>
    <row r="2434" spans="2:7">
      <c r="B2434" s="175"/>
      <c r="C2434" s="104"/>
      <c r="D2434" s="267"/>
      <c r="E2434" s="114"/>
      <c r="F2434" s="180"/>
      <c r="G2434" s="174"/>
    </row>
    <row r="2435" spans="2:7">
      <c r="B2435" s="169" t="s">
        <v>305</v>
      </c>
      <c r="C2435" s="104"/>
      <c r="D2435" s="267"/>
      <c r="E2435" s="114"/>
      <c r="F2435" s="180"/>
      <c r="G2435" s="174"/>
    </row>
    <row r="2436" spans="2:7" ht="13.5" thickBot="1">
      <c r="B2436" s="175" t="s">
        <v>306</v>
      </c>
      <c r="C2436" s="104"/>
      <c r="D2436" s="267" t="s">
        <v>307</v>
      </c>
      <c r="E2436" s="114">
        <f>+G2433</f>
        <v>88.752499999999998</v>
      </c>
      <c r="F2436" s="180">
        <v>0.03</v>
      </c>
      <c r="G2436" s="183">
        <f>E2436*F2436</f>
        <v>2.6625749999999999</v>
      </c>
    </row>
    <row r="2437" spans="2:7">
      <c r="B2437" s="175"/>
      <c r="C2437" s="104"/>
      <c r="D2437" s="267"/>
      <c r="E2437" s="114"/>
      <c r="F2437" s="184" t="s">
        <v>339</v>
      </c>
      <c r="G2437" s="170">
        <f>SUM(G2434:G2436)</f>
        <v>2.6625749999999999</v>
      </c>
    </row>
    <row r="2438" spans="2:7">
      <c r="B2438" s="176"/>
      <c r="C2438" s="177"/>
      <c r="D2438" s="177"/>
      <c r="E2438" s="177"/>
      <c r="F2438" s="118"/>
      <c r="G2438" s="170"/>
    </row>
    <row r="2439" spans="2:7">
      <c r="B2439" s="169" t="s">
        <v>267</v>
      </c>
      <c r="C2439" s="104"/>
      <c r="D2439" s="267"/>
      <c r="E2439" s="114"/>
      <c r="F2439" s="180"/>
      <c r="G2439" s="174"/>
    </row>
    <row r="2440" spans="2:7">
      <c r="B2440" s="175" t="s">
        <v>433</v>
      </c>
      <c r="C2440" s="104"/>
      <c r="D2440" s="267" t="s">
        <v>364</v>
      </c>
      <c r="E2440" s="114">
        <v>186.62</v>
      </c>
      <c r="F2440" s="173">
        <f>1/D2441</f>
        <v>0.5</v>
      </c>
      <c r="G2440" s="174">
        <f>E2440*F2440</f>
        <v>93.31</v>
      </c>
    </row>
    <row r="2441" spans="2:7" ht="13.5" thickBot="1">
      <c r="B2441" s="175"/>
      <c r="C2441" s="181" t="s">
        <v>270</v>
      </c>
      <c r="D2441" s="182">
        <v>2</v>
      </c>
      <c r="E2441" s="114"/>
      <c r="F2441" s="180"/>
      <c r="G2441" s="183"/>
    </row>
    <row r="2442" spans="2:7">
      <c r="B2442" s="175"/>
      <c r="C2442" s="104"/>
      <c r="D2442" s="267"/>
      <c r="E2442" s="114"/>
      <c r="F2442" s="184" t="s">
        <v>339</v>
      </c>
      <c r="G2442" s="170">
        <f>SUM(G2440:G2441)</f>
        <v>93.31</v>
      </c>
    </row>
    <row r="2443" spans="2:7" ht="13.5" thickBot="1">
      <c r="B2443" s="175"/>
      <c r="C2443" s="104"/>
      <c r="D2443" s="267"/>
      <c r="E2443" s="114"/>
      <c r="F2443" s="118"/>
      <c r="G2443" s="170"/>
    </row>
    <row r="2444" spans="2:7" ht="14.25" thickTop="1" thickBot="1">
      <c r="B2444" s="185"/>
      <c r="C2444" s="186"/>
      <c r="D2444" s="186"/>
      <c r="E2444" s="187" t="s">
        <v>274</v>
      </c>
      <c r="F2444" s="188"/>
      <c r="G2444" s="189">
        <f>G2442+G2437+G2433+G2427</f>
        <v>65184.725075000002</v>
      </c>
    </row>
    <row r="2445" spans="2:7" ht="13.5" thickTop="1">
      <c r="B2445" s="175"/>
      <c r="C2445" s="104"/>
      <c r="D2445" s="104"/>
      <c r="E2445" s="112" t="s">
        <v>275</v>
      </c>
      <c r="F2445" s="113">
        <v>10</v>
      </c>
      <c r="G2445" s="190">
        <f>(+G2444*F2445)/100</f>
        <v>6518.4725074999997</v>
      </c>
    </row>
    <row r="2446" spans="2:7" ht="13.5" thickBot="1">
      <c r="B2446" s="175"/>
      <c r="C2446" s="104"/>
      <c r="D2446" s="104"/>
      <c r="E2446" s="191"/>
      <c r="F2446" s="113"/>
      <c r="G2446" s="183"/>
    </row>
    <row r="2447" spans="2:7">
      <c r="B2447" s="175"/>
      <c r="C2447" s="104"/>
      <c r="D2447" s="104"/>
      <c r="E2447" s="191" t="s">
        <v>276</v>
      </c>
      <c r="F2447" s="113"/>
      <c r="G2447" s="174">
        <f>G2444+G2445+G2446</f>
        <v>71703.197582499997</v>
      </c>
    </row>
    <row r="2448" spans="2:7" ht="13.5" thickBot="1">
      <c r="B2448" s="175"/>
      <c r="C2448" s="104"/>
      <c r="D2448" s="104"/>
      <c r="E2448" s="191" t="s">
        <v>277</v>
      </c>
      <c r="F2448" s="113">
        <v>0.7</v>
      </c>
      <c r="G2448" s="183">
        <f>(+F2448*G2447)/100</f>
        <v>501.9223830775</v>
      </c>
    </row>
    <row r="2449" spans="1:7">
      <c r="B2449" s="175"/>
      <c r="C2449" s="104"/>
      <c r="D2449" s="104"/>
      <c r="E2449" s="191" t="s">
        <v>276</v>
      </c>
      <c r="F2449" s="113"/>
      <c r="G2449" s="174">
        <f>+G2447+G2448</f>
        <v>72205.119965577498</v>
      </c>
    </row>
    <row r="2450" spans="1:7" ht="13.5" thickBot="1">
      <c r="B2450" s="175"/>
      <c r="C2450" s="104"/>
      <c r="D2450" s="104"/>
      <c r="E2450" s="191" t="s">
        <v>278</v>
      </c>
      <c r="F2450" s="113">
        <v>3.8</v>
      </c>
      <c r="G2450" s="183">
        <f>(+F2450*G2449)/100</f>
        <v>2743.7945586919445</v>
      </c>
    </row>
    <row r="2451" spans="1:7">
      <c r="B2451" s="175"/>
      <c r="C2451" s="104"/>
      <c r="D2451" s="104"/>
      <c r="E2451" s="191" t="s">
        <v>276</v>
      </c>
      <c r="F2451" s="113"/>
      <c r="G2451" s="174">
        <f>+G2449+G2450</f>
        <v>74948.914524269436</v>
      </c>
    </row>
    <row r="2452" spans="1:7" ht="13.5" thickBot="1">
      <c r="B2452" s="175"/>
      <c r="C2452" s="104"/>
      <c r="D2452" s="104"/>
      <c r="E2452" s="191" t="s">
        <v>279</v>
      </c>
      <c r="F2452" s="113">
        <v>0.5</v>
      </c>
      <c r="G2452" s="183">
        <f>G2451*F2452/100</f>
        <v>374.74457262134717</v>
      </c>
    </row>
    <row r="2453" spans="1:7" ht="13.5" thickBot="1">
      <c r="B2453" s="175"/>
      <c r="C2453" s="104"/>
      <c r="D2453" s="104"/>
      <c r="E2453" s="118" t="s">
        <v>273</v>
      </c>
      <c r="F2453" s="110"/>
      <c r="G2453" s="170">
        <f>G2451+G2452</f>
        <v>75323.659096890784</v>
      </c>
    </row>
    <row r="2454" spans="1:7" ht="14.25" thickTop="1" thickBot="1">
      <c r="B2454" s="185"/>
      <c r="C2454" s="186"/>
      <c r="D2454" s="186"/>
      <c r="E2454" s="187" t="s">
        <v>6</v>
      </c>
      <c r="F2454" s="188"/>
      <c r="G2454" s="189">
        <f>+G2453</f>
        <v>75323.659096890784</v>
      </c>
    </row>
    <row r="2455" spans="1:7" ht="15.75" thickTop="1">
      <c r="A2455" s="133"/>
      <c r="B2455" s="133"/>
      <c r="C2455" s="133"/>
      <c r="D2455" s="133"/>
      <c r="E2455" s="133"/>
      <c r="F2455" s="133"/>
      <c r="G2455" s="133"/>
    </row>
    <row r="2457" spans="1:7">
      <c r="B2457" s="104"/>
      <c r="C2457" s="167" t="s">
        <v>504</v>
      </c>
      <c r="D2457" s="271"/>
      <c r="E2457" s="271"/>
      <c r="F2457" s="271"/>
      <c r="G2457" s="271"/>
    </row>
    <row r="2458" spans="1:7">
      <c r="A2458" s="120"/>
      <c r="B2458" s="275"/>
      <c r="C2458" s="271"/>
      <c r="D2458" s="271"/>
      <c r="E2458" s="271"/>
      <c r="F2458" s="274" t="s">
        <v>10</v>
      </c>
      <c r="G2458" s="274" t="s">
        <v>337</v>
      </c>
    </row>
    <row r="2459" spans="1:7">
      <c r="B2459" s="275" t="s">
        <v>512</v>
      </c>
      <c r="C2459" s="167" t="s">
        <v>513</v>
      </c>
      <c r="D2459" s="271"/>
      <c r="E2459" s="271"/>
      <c r="F2459" s="271"/>
      <c r="G2459" s="271"/>
    </row>
    <row r="2460" spans="1:7">
      <c r="A2460" s="120"/>
      <c r="B2460" s="275" t="s">
        <v>505</v>
      </c>
      <c r="C2460" s="484" t="s">
        <v>506</v>
      </c>
      <c r="D2460" s="484"/>
      <c r="E2460" s="484"/>
      <c r="F2460" s="484"/>
      <c r="G2460" s="484"/>
    </row>
    <row r="2461" spans="1:7">
      <c r="A2461" s="120"/>
      <c r="B2461" s="275" t="s">
        <v>517</v>
      </c>
      <c r="C2461" s="167" t="s">
        <v>495</v>
      </c>
      <c r="D2461" s="167"/>
      <c r="E2461" s="167"/>
      <c r="F2461" s="167"/>
      <c r="G2461" s="167"/>
    </row>
    <row r="2462" spans="1:7">
      <c r="A2462" s="120">
        <v>46</v>
      </c>
      <c r="B2462" s="275" t="s">
        <v>518</v>
      </c>
      <c r="C2462" s="477" t="s">
        <v>497</v>
      </c>
      <c r="D2462" s="477"/>
      <c r="E2462" s="477"/>
      <c r="F2462" s="477"/>
      <c r="G2462" s="477"/>
    </row>
    <row r="2463" spans="1:7" ht="13.5" thickBot="1">
      <c r="B2463" s="117"/>
    </row>
    <row r="2464" spans="1:7" ht="13.5" thickTop="1">
      <c r="B2464" s="464" t="s">
        <v>265</v>
      </c>
      <c r="C2464" s="465"/>
      <c r="D2464" s="464" t="s">
        <v>10</v>
      </c>
      <c r="E2464" s="464" t="s">
        <v>266</v>
      </c>
      <c r="F2464" s="464" t="s">
        <v>11</v>
      </c>
      <c r="G2464" s="464" t="s">
        <v>14</v>
      </c>
    </row>
    <row r="2465" spans="2:7" ht="13.5" thickBot="1">
      <c r="B2465" s="466"/>
      <c r="C2465" s="466"/>
      <c r="D2465" s="466"/>
      <c r="E2465" s="466"/>
      <c r="F2465" s="466"/>
      <c r="G2465" s="467"/>
    </row>
    <row r="2466" spans="2:7" ht="13.5" thickTop="1">
      <c r="B2466" s="169" t="s">
        <v>289</v>
      </c>
      <c r="C2466" s="104"/>
      <c r="D2466" s="267"/>
      <c r="E2466" s="114"/>
      <c r="F2466" s="114"/>
      <c r="G2466" s="170"/>
    </row>
    <row r="2467" spans="2:7" ht="13.5" thickBot="1">
      <c r="B2467" s="171" t="s">
        <v>519</v>
      </c>
      <c r="C2467" s="104"/>
      <c r="D2467" s="172" t="s">
        <v>297</v>
      </c>
      <c r="E2467" s="114">
        <v>720</v>
      </c>
      <c r="F2467" s="173">
        <v>1</v>
      </c>
      <c r="G2467" s="174">
        <f>E2467*F2467</f>
        <v>720</v>
      </c>
    </row>
    <row r="2468" spans="2:7">
      <c r="B2468" s="176"/>
      <c r="C2468" s="177"/>
      <c r="D2468" s="177"/>
      <c r="E2468" s="177"/>
      <c r="F2468" s="118" t="s">
        <v>273</v>
      </c>
      <c r="G2468" s="178">
        <f>SUM(G2467:G2467)</f>
        <v>720</v>
      </c>
    </row>
    <row r="2469" spans="2:7">
      <c r="B2469" s="176"/>
      <c r="C2469" s="177"/>
      <c r="D2469" s="177"/>
      <c r="E2469" s="177"/>
      <c r="F2469" s="118"/>
      <c r="G2469" s="170"/>
    </row>
    <row r="2470" spans="2:7">
      <c r="B2470" s="176"/>
      <c r="C2470" s="177"/>
      <c r="D2470" s="177"/>
      <c r="E2470" s="177"/>
      <c r="F2470" s="118"/>
      <c r="G2470" s="170"/>
    </row>
    <row r="2471" spans="2:7">
      <c r="B2471" s="179" t="s">
        <v>301</v>
      </c>
      <c r="C2471" s="104"/>
      <c r="D2471" s="267"/>
      <c r="E2471" s="114"/>
      <c r="F2471" s="180"/>
      <c r="G2471" s="174"/>
    </row>
    <row r="2472" spans="2:7">
      <c r="B2472" s="175" t="s">
        <v>304</v>
      </c>
      <c r="C2472" s="104"/>
      <c r="D2472" s="267" t="s">
        <v>303</v>
      </c>
      <c r="E2472" s="114">
        <v>355.01</v>
      </c>
      <c r="F2472" s="173">
        <f>1/D2473</f>
        <v>0.02</v>
      </c>
      <c r="G2472" s="174">
        <f>E2472*F2472</f>
        <v>7.1002000000000001</v>
      </c>
    </row>
    <row r="2473" spans="2:7" ht="13.5" thickBot="1">
      <c r="B2473" s="175"/>
      <c r="C2473" s="181" t="s">
        <v>270</v>
      </c>
      <c r="D2473" s="182">
        <v>50</v>
      </c>
      <c r="E2473" s="114"/>
      <c r="F2473" s="180"/>
      <c r="G2473" s="183"/>
    </row>
    <row r="2474" spans="2:7">
      <c r="B2474" s="175"/>
      <c r="C2474" s="104"/>
      <c r="D2474" s="267"/>
      <c r="E2474" s="114"/>
      <c r="F2474" s="184" t="s">
        <v>339</v>
      </c>
      <c r="G2474" s="170">
        <f>SUM(G2472:G2473)</f>
        <v>7.1002000000000001</v>
      </c>
    </row>
    <row r="2475" spans="2:7">
      <c r="B2475" s="175"/>
      <c r="C2475" s="104"/>
      <c r="D2475" s="267"/>
      <c r="E2475" s="114"/>
      <c r="F2475" s="180"/>
      <c r="G2475" s="174"/>
    </row>
    <row r="2476" spans="2:7">
      <c r="B2476" s="169" t="s">
        <v>305</v>
      </c>
      <c r="C2476" s="104"/>
      <c r="D2476" s="267"/>
      <c r="E2476" s="114"/>
      <c r="F2476" s="180"/>
      <c r="G2476" s="174"/>
    </row>
    <row r="2477" spans="2:7" ht="13.5" thickBot="1">
      <c r="B2477" s="175" t="s">
        <v>306</v>
      </c>
      <c r="C2477" s="104"/>
      <c r="D2477" s="267" t="s">
        <v>307</v>
      </c>
      <c r="E2477" s="114">
        <f>+G2474</f>
        <v>7.1002000000000001</v>
      </c>
      <c r="F2477" s="180">
        <v>0.03</v>
      </c>
      <c r="G2477" s="183">
        <f>E2477*F2477</f>
        <v>0.213006</v>
      </c>
    </row>
    <row r="2478" spans="2:7">
      <c r="B2478" s="175"/>
      <c r="C2478" s="104"/>
      <c r="D2478" s="267"/>
      <c r="E2478" s="114"/>
      <c r="F2478" s="184" t="s">
        <v>339</v>
      </c>
      <c r="G2478" s="170">
        <f>SUM(G2475:G2477)</f>
        <v>0.213006</v>
      </c>
    </row>
    <row r="2479" spans="2:7">
      <c r="B2479" s="176"/>
      <c r="C2479" s="177"/>
      <c r="D2479" s="177"/>
      <c r="E2479" s="177"/>
      <c r="F2479" s="118"/>
      <c r="G2479" s="170"/>
    </row>
    <row r="2480" spans="2:7">
      <c r="B2480" s="169" t="s">
        <v>267</v>
      </c>
      <c r="C2480" s="104"/>
      <c r="D2480" s="267"/>
      <c r="E2480" s="114"/>
      <c r="F2480" s="180"/>
      <c r="G2480" s="174"/>
    </row>
    <row r="2481" spans="1:7">
      <c r="B2481" s="175" t="s">
        <v>433</v>
      </c>
      <c r="C2481" s="104"/>
      <c r="D2481" s="267" t="s">
        <v>364</v>
      </c>
      <c r="E2481" s="114">
        <v>186.62</v>
      </c>
      <c r="F2481" s="173">
        <f>1/D2482</f>
        <v>0.05</v>
      </c>
      <c r="G2481" s="174">
        <f>E2481*F2481</f>
        <v>9.3310000000000013</v>
      </c>
    </row>
    <row r="2482" spans="1:7" ht="13.5" thickBot="1">
      <c r="B2482" s="175"/>
      <c r="C2482" s="181" t="s">
        <v>270</v>
      </c>
      <c r="D2482" s="182">
        <v>20</v>
      </c>
      <c r="E2482" s="114"/>
      <c r="F2482" s="180"/>
      <c r="G2482" s="183"/>
    </row>
    <row r="2483" spans="1:7">
      <c r="B2483" s="175"/>
      <c r="C2483" s="104"/>
      <c r="D2483" s="267"/>
      <c r="E2483" s="114"/>
      <c r="F2483" s="184" t="s">
        <v>339</v>
      </c>
      <c r="G2483" s="170">
        <f>SUM(G2481:G2482)</f>
        <v>9.3310000000000013</v>
      </c>
    </row>
    <row r="2484" spans="1:7" ht="13.5" thickBot="1">
      <c r="B2484" s="175"/>
      <c r="C2484" s="104"/>
      <c r="D2484" s="267"/>
      <c r="E2484" s="114"/>
      <c r="F2484" s="118"/>
      <c r="G2484" s="170"/>
    </row>
    <row r="2485" spans="1:7" ht="14.25" thickTop="1" thickBot="1">
      <c r="B2485" s="185"/>
      <c r="C2485" s="186"/>
      <c r="D2485" s="186"/>
      <c r="E2485" s="187" t="s">
        <v>274</v>
      </c>
      <c r="F2485" s="188"/>
      <c r="G2485" s="189">
        <f>G2483+G2478+G2474+G2468</f>
        <v>736.64420600000005</v>
      </c>
    </row>
    <row r="2486" spans="1:7" ht="13.5" thickTop="1">
      <c r="B2486" s="175"/>
      <c r="C2486" s="104"/>
      <c r="D2486" s="104"/>
      <c r="E2486" s="112" t="s">
        <v>275</v>
      </c>
      <c r="F2486" s="113">
        <v>10</v>
      </c>
      <c r="G2486" s="190">
        <f>(+G2485*F2486)/100</f>
        <v>73.6644206</v>
      </c>
    </row>
    <row r="2487" spans="1:7" ht="13.5" thickBot="1">
      <c r="B2487" s="175"/>
      <c r="C2487" s="104"/>
      <c r="D2487" s="104"/>
      <c r="E2487" s="191"/>
      <c r="F2487" s="113"/>
      <c r="G2487" s="183"/>
    </row>
    <row r="2488" spans="1:7">
      <c r="B2488" s="175"/>
      <c r="C2488" s="104"/>
      <c r="D2488" s="104"/>
      <c r="E2488" s="191" t="s">
        <v>276</v>
      </c>
      <c r="F2488" s="113"/>
      <c r="G2488" s="174">
        <f>G2485+G2486+G2487</f>
        <v>810.30862660000003</v>
      </c>
    </row>
    <row r="2489" spans="1:7" ht="13.5" thickBot="1">
      <c r="B2489" s="175"/>
      <c r="C2489" s="104"/>
      <c r="D2489" s="104"/>
      <c r="E2489" s="191" t="s">
        <v>277</v>
      </c>
      <c r="F2489" s="113">
        <v>0.7</v>
      </c>
      <c r="G2489" s="183">
        <f>(+F2489*G2488)/100</f>
        <v>5.6721603861999998</v>
      </c>
    </row>
    <row r="2490" spans="1:7">
      <c r="B2490" s="175"/>
      <c r="C2490" s="104"/>
      <c r="D2490" s="104"/>
      <c r="E2490" s="191" t="s">
        <v>276</v>
      </c>
      <c r="F2490" s="113"/>
      <c r="G2490" s="174">
        <f>+G2488+G2489</f>
        <v>815.98078698619997</v>
      </c>
    </row>
    <row r="2491" spans="1:7" ht="13.5" thickBot="1">
      <c r="B2491" s="175"/>
      <c r="C2491" s="104"/>
      <c r="D2491" s="104"/>
      <c r="E2491" s="191" t="s">
        <v>278</v>
      </c>
      <c r="F2491" s="113">
        <v>3.8</v>
      </c>
      <c r="G2491" s="183">
        <f>(+F2491*G2490)/100</f>
        <v>31.007269905475596</v>
      </c>
    </row>
    <row r="2492" spans="1:7">
      <c r="B2492" s="175"/>
      <c r="C2492" s="104"/>
      <c r="D2492" s="104"/>
      <c r="E2492" s="191" t="s">
        <v>276</v>
      </c>
      <c r="F2492" s="113"/>
      <c r="G2492" s="174">
        <f>+G2490+G2491</f>
        <v>846.98805689167557</v>
      </c>
    </row>
    <row r="2493" spans="1:7" ht="13.5" thickBot="1">
      <c r="B2493" s="175"/>
      <c r="C2493" s="104"/>
      <c r="D2493" s="104"/>
      <c r="E2493" s="191" t="s">
        <v>279</v>
      </c>
      <c r="F2493" s="113">
        <v>0.5</v>
      </c>
      <c r="G2493" s="183">
        <f>G2492*F2493/100</f>
        <v>4.2349402844583777</v>
      </c>
    </row>
    <row r="2494" spans="1:7" ht="13.5" thickBot="1">
      <c r="B2494" s="175"/>
      <c r="C2494" s="104"/>
      <c r="D2494" s="104"/>
      <c r="E2494" s="118" t="s">
        <v>273</v>
      </c>
      <c r="F2494" s="110"/>
      <c r="G2494" s="170">
        <f>G2492+G2493</f>
        <v>851.22299717613396</v>
      </c>
    </row>
    <row r="2495" spans="1:7" ht="14.25" thickTop="1" thickBot="1">
      <c r="B2495" s="185"/>
      <c r="C2495" s="186"/>
      <c r="D2495" s="186"/>
      <c r="E2495" s="187" t="s">
        <v>6</v>
      </c>
      <c r="F2495" s="188"/>
      <c r="G2495" s="189">
        <f>+G2494</f>
        <v>851.22299717613396</v>
      </c>
    </row>
    <row r="2496" spans="1:7" ht="15.75" thickTop="1">
      <c r="A2496" s="133"/>
      <c r="B2496" s="133"/>
      <c r="C2496" s="133"/>
      <c r="D2496" s="133"/>
      <c r="E2496" s="133"/>
      <c r="F2496" s="133"/>
      <c r="G2496" s="133"/>
    </row>
    <row r="2497" spans="1:7" ht="15">
      <c r="A2497" s="133"/>
      <c r="B2497" s="133"/>
      <c r="C2497" s="133"/>
      <c r="D2497" s="133"/>
      <c r="E2497" s="133"/>
      <c r="F2497" s="133"/>
      <c r="G2497" s="133"/>
    </row>
    <row r="2498" spans="1:7">
      <c r="B2498" s="104"/>
      <c r="C2498" s="167" t="s">
        <v>504</v>
      </c>
      <c r="D2498" s="271"/>
      <c r="E2498" s="271"/>
      <c r="F2498" s="271"/>
      <c r="G2498" s="271"/>
    </row>
    <row r="2499" spans="1:7">
      <c r="A2499" s="120"/>
      <c r="B2499" s="275"/>
      <c r="C2499" s="271"/>
      <c r="D2499" s="271"/>
      <c r="E2499" s="271"/>
      <c r="F2499" s="274" t="s">
        <v>10</v>
      </c>
      <c r="G2499" s="274" t="s">
        <v>337</v>
      </c>
    </row>
    <row r="2500" spans="1:7">
      <c r="B2500" s="275" t="s">
        <v>512</v>
      </c>
      <c r="C2500" s="167" t="s">
        <v>513</v>
      </c>
      <c r="D2500" s="271"/>
      <c r="E2500" s="271"/>
      <c r="F2500" s="271"/>
      <c r="G2500" s="271"/>
    </row>
    <row r="2501" spans="1:7">
      <c r="A2501" s="120"/>
      <c r="B2501" s="275" t="s">
        <v>505</v>
      </c>
      <c r="C2501" s="484" t="s">
        <v>506</v>
      </c>
      <c r="D2501" s="484"/>
      <c r="E2501" s="484"/>
      <c r="F2501" s="484"/>
      <c r="G2501" s="484"/>
    </row>
    <row r="2502" spans="1:7">
      <c r="A2502" s="120"/>
      <c r="B2502" s="275" t="s">
        <v>520</v>
      </c>
      <c r="C2502" s="484" t="s">
        <v>521</v>
      </c>
      <c r="D2502" s="484"/>
      <c r="E2502" s="484"/>
      <c r="F2502" s="484"/>
      <c r="G2502" s="484"/>
    </row>
    <row r="2503" spans="1:7">
      <c r="A2503" s="120">
        <v>47</v>
      </c>
      <c r="B2503" s="275" t="s">
        <v>522</v>
      </c>
      <c r="C2503" s="477" t="s">
        <v>500</v>
      </c>
      <c r="D2503" s="477"/>
      <c r="E2503" s="477"/>
      <c r="F2503" s="477"/>
      <c r="G2503" s="477"/>
    </row>
    <row r="2504" spans="1:7" ht="13.5" thickBot="1">
      <c r="B2504" s="117"/>
    </row>
    <row r="2505" spans="1:7" ht="13.5" thickTop="1">
      <c r="B2505" s="464" t="s">
        <v>265</v>
      </c>
      <c r="C2505" s="465"/>
      <c r="D2505" s="464" t="s">
        <v>10</v>
      </c>
      <c r="E2505" s="464" t="s">
        <v>266</v>
      </c>
      <c r="F2505" s="464" t="s">
        <v>11</v>
      </c>
      <c r="G2505" s="464" t="s">
        <v>14</v>
      </c>
    </row>
    <row r="2506" spans="1:7" ht="13.5" thickBot="1">
      <c r="B2506" s="466"/>
      <c r="C2506" s="466"/>
      <c r="D2506" s="466"/>
      <c r="E2506" s="466"/>
      <c r="F2506" s="466"/>
      <c r="G2506" s="467"/>
    </row>
    <row r="2507" spans="1:7" ht="13.5" thickTop="1">
      <c r="B2507" s="169" t="s">
        <v>289</v>
      </c>
      <c r="C2507" s="104"/>
      <c r="D2507" s="267"/>
      <c r="E2507" s="114"/>
      <c r="F2507" s="114"/>
      <c r="G2507" s="170"/>
    </row>
    <row r="2508" spans="1:7" ht="13.5" thickBot="1">
      <c r="B2508" s="171" t="s">
        <v>523</v>
      </c>
      <c r="C2508" s="104"/>
      <c r="D2508" s="172" t="s">
        <v>297</v>
      </c>
      <c r="E2508" s="114">
        <v>190</v>
      </c>
      <c r="F2508" s="173">
        <v>1</v>
      </c>
      <c r="G2508" s="174">
        <f>E2508*F2508</f>
        <v>190</v>
      </c>
    </row>
    <row r="2509" spans="1:7">
      <c r="B2509" s="176"/>
      <c r="C2509" s="177"/>
      <c r="D2509" s="177"/>
      <c r="E2509" s="177"/>
      <c r="F2509" s="118" t="s">
        <v>273</v>
      </c>
      <c r="G2509" s="178">
        <f>SUM(G2508:G2508)</f>
        <v>190</v>
      </c>
    </row>
    <row r="2510" spans="1:7">
      <c r="B2510" s="176"/>
      <c r="C2510" s="177"/>
      <c r="D2510" s="177"/>
      <c r="E2510" s="177"/>
      <c r="F2510" s="118"/>
      <c r="G2510" s="170"/>
    </row>
    <row r="2511" spans="1:7">
      <c r="B2511" s="176"/>
      <c r="C2511" s="177"/>
      <c r="D2511" s="177"/>
      <c r="E2511" s="177"/>
      <c r="F2511" s="118"/>
      <c r="G2511" s="170"/>
    </row>
    <row r="2512" spans="1:7">
      <c r="B2512" s="179" t="s">
        <v>301</v>
      </c>
      <c r="C2512" s="104"/>
      <c r="D2512" s="267"/>
      <c r="E2512" s="114"/>
      <c r="F2512" s="180"/>
      <c r="G2512" s="174"/>
    </row>
    <row r="2513" spans="2:7">
      <c r="B2513" s="175" t="s">
        <v>304</v>
      </c>
      <c r="C2513" s="104"/>
      <c r="D2513" s="267" t="s">
        <v>303</v>
      </c>
      <c r="E2513" s="114">
        <v>355.01</v>
      </c>
      <c r="F2513" s="173">
        <f>1/D2514</f>
        <v>0.01</v>
      </c>
      <c r="G2513" s="174">
        <f>E2513*F2513</f>
        <v>3.5501</v>
      </c>
    </row>
    <row r="2514" spans="2:7" ht="13.5" thickBot="1">
      <c r="B2514" s="175"/>
      <c r="C2514" s="181" t="s">
        <v>270</v>
      </c>
      <c r="D2514" s="182">
        <v>100</v>
      </c>
      <c r="E2514" s="114"/>
      <c r="F2514" s="180"/>
      <c r="G2514" s="183"/>
    </row>
    <row r="2515" spans="2:7">
      <c r="B2515" s="175"/>
      <c r="C2515" s="104"/>
      <c r="D2515" s="267"/>
      <c r="E2515" s="114"/>
      <c r="F2515" s="184" t="s">
        <v>339</v>
      </c>
      <c r="G2515" s="170">
        <f>SUM(G2513:G2514)</f>
        <v>3.5501</v>
      </c>
    </row>
    <row r="2516" spans="2:7">
      <c r="B2516" s="175"/>
      <c r="C2516" s="104"/>
      <c r="D2516" s="267"/>
      <c r="E2516" s="114"/>
      <c r="F2516" s="180"/>
      <c r="G2516" s="174"/>
    </row>
    <row r="2517" spans="2:7">
      <c r="B2517" s="169" t="s">
        <v>305</v>
      </c>
      <c r="C2517" s="104"/>
      <c r="D2517" s="267"/>
      <c r="E2517" s="114"/>
      <c r="F2517" s="180"/>
      <c r="G2517" s="174"/>
    </row>
    <row r="2518" spans="2:7" ht="13.5" thickBot="1">
      <c r="B2518" s="175" t="s">
        <v>306</v>
      </c>
      <c r="C2518" s="104"/>
      <c r="D2518" s="267" t="s">
        <v>307</v>
      </c>
      <c r="E2518" s="114">
        <f>+G2515</f>
        <v>3.5501</v>
      </c>
      <c r="F2518" s="180">
        <v>0.03</v>
      </c>
      <c r="G2518" s="183">
        <f>E2518*F2518</f>
        <v>0.106503</v>
      </c>
    </row>
    <row r="2519" spans="2:7">
      <c r="B2519" s="175"/>
      <c r="C2519" s="104"/>
      <c r="D2519" s="267"/>
      <c r="E2519" s="114"/>
      <c r="F2519" s="184" t="s">
        <v>339</v>
      </c>
      <c r="G2519" s="170">
        <f>SUM(G2516:G2518)</f>
        <v>0.106503</v>
      </c>
    </row>
    <row r="2520" spans="2:7">
      <c r="B2520" s="176"/>
      <c r="C2520" s="177"/>
      <c r="D2520" s="177"/>
      <c r="E2520" s="177"/>
      <c r="F2520" s="118"/>
      <c r="G2520" s="170"/>
    </row>
    <row r="2521" spans="2:7">
      <c r="B2521" s="169" t="s">
        <v>267</v>
      </c>
      <c r="C2521" s="104"/>
      <c r="D2521" s="267"/>
      <c r="E2521" s="114"/>
      <c r="F2521" s="180"/>
      <c r="G2521" s="174"/>
    </row>
    <row r="2522" spans="2:7">
      <c r="B2522" s="175" t="s">
        <v>433</v>
      </c>
      <c r="C2522" s="104"/>
      <c r="D2522" s="267" t="s">
        <v>364</v>
      </c>
      <c r="E2522" s="114">
        <v>186.62</v>
      </c>
      <c r="F2522" s="173">
        <f>1/D2523</f>
        <v>3.3333333333333333E-2</v>
      </c>
      <c r="G2522" s="174">
        <f>E2522*F2522</f>
        <v>6.2206666666666663</v>
      </c>
    </row>
    <row r="2523" spans="2:7" ht="13.5" thickBot="1">
      <c r="B2523" s="175"/>
      <c r="C2523" s="181" t="s">
        <v>270</v>
      </c>
      <c r="D2523" s="182">
        <v>30</v>
      </c>
      <c r="E2523" s="114"/>
      <c r="F2523" s="180"/>
      <c r="G2523" s="183"/>
    </row>
    <row r="2524" spans="2:7">
      <c r="B2524" s="175"/>
      <c r="C2524" s="104"/>
      <c r="D2524" s="267"/>
      <c r="E2524" s="114"/>
      <c r="F2524" s="184" t="s">
        <v>339</v>
      </c>
      <c r="G2524" s="170">
        <f>SUM(G2522:G2523)</f>
        <v>6.2206666666666663</v>
      </c>
    </row>
    <row r="2525" spans="2:7" ht="13.5" thickBot="1">
      <c r="B2525" s="175"/>
      <c r="C2525" s="104"/>
      <c r="D2525" s="267"/>
      <c r="E2525" s="114"/>
      <c r="F2525" s="118"/>
      <c r="G2525" s="170"/>
    </row>
    <row r="2526" spans="2:7" ht="14.25" thickTop="1" thickBot="1">
      <c r="B2526" s="185"/>
      <c r="C2526" s="186"/>
      <c r="D2526" s="186"/>
      <c r="E2526" s="187" t="s">
        <v>274</v>
      </c>
      <c r="F2526" s="188"/>
      <c r="G2526" s="189">
        <f>G2524+G2519+G2515+G2509</f>
        <v>199.87726966666668</v>
      </c>
    </row>
    <row r="2527" spans="2:7" ht="13.5" thickTop="1">
      <c r="B2527" s="175"/>
      <c r="C2527" s="104"/>
      <c r="D2527" s="104"/>
      <c r="E2527" s="112" t="s">
        <v>275</v>
      </c>
      <c r="F2527" s="113">
        <v>10</v>
      </c>
      <c r="G2527" s="190">
        <f>(+G2526*F2527)/100</f>
        <v>19.987726966666671</v>
      </c>
    </row>
    <row r="2528" spans="2:7" ht="13.5" thickBot="1">
      <c r="B2528" s="175"/>
      <c r="C2528" s="104"/>
      <c r="D2528" s="104"/>
      <c r="E2528" s="191"/>
      <c r="F2528" s="113"/>
      <c r="G2528" s="183"/>
    </row>
    <row r="2529" spans="1:8">
      <c r="B2529" s="175"/>
      <c r="C2529" s="104"/>
      <c r="D2529" s="104"/>
      <c r="E2529" s="191" t="s">
        <v>276</v>
      </c>
      <c r="F2529" s="113"/>
      <c r="G2529" s="174">
        <f>G2526+G2527+G2528</f>
        <v>219.86499663333336</v>
      </c>
    </row>
    <row r="2530" spans="1:8" ht="13.5" thickBot="1">
      <c r="B2530" s="175"/>
      <c r="C2530" s="104"/>
      <c r="D2530" s="104"/>
      <c r="E2530" s="191" t="s">
        <v>277</v>
      </c>
      <c r="F2530" s="113">
        <v>0.7</v>
      </c>
      <c r="G2530" s="183">
        <f>(+F2530*G2529)/100</f>
        <v>1.5390549764333334</v>
      </c>
    </row>
    <row r="2531" spans="1:8">
      <c r="B2531" s="175"/>
      <c r="C2531" s="104"/>
      <c r="D2531" s="104"/>
      <c r="E2531" s="191" t="s">
        <v>276</v>
      </c>
      <c r="F2531" s="113"/>
      <c r="G2531" s="174">
        <f>+G2529+G2530</f>
        <v>221.4040516097667</v>
      </c>
    </row>
    <row r="2532" spans="1:8" ht="13.5" thickBot="1">
      <c r="B2532" s="175"/>
      <c r="C2532" s="104"/>
      <c r="D2532" s="104"/>
      <c r="E2532" s="191" t="s">
        <v>278</v>
      </c>
      <c r="F2532" s="113">
        <v>3.8</v>
      </c>
      <c r="G2532" s="183">
        <f>(+F2532*G2531)/100</f>
        <v>8.4133539611711345</v>
      </c>
    </row>
    <row r="2533" spans="1:8">
      <c r="B2533" s="175"/>
      <c r="C2533" s="104"/>
      <c r="D2533" s="104"/>
      <c r="E2533" s="191" t="s">
        <v>276</v>
      </c>
      <c r="F2533" s="113"/>
      <c r="G2533" s="174">
        <f>+G2531+G2532</f>
        <v>229.81740557093784</v>
      </c>
    </row>
    <row r="2534" spans="1:8" ht="13.5" thickBot="1">
      <c r="B2534" s="175"/>
      <c r="C2534" s="104"/>
      <c r="D2534" s="104"/>
      <c r="E2534" s="191" t="s">
        <v>279</v>
      </c>
      <c r="F2534" s="113">
        <v>0.5</v>
      </c>
      <c r="G2534" s="183">
        <f>G2533*F2534/100</f>
        <v>1.1490870278546892</v>
      </c>
    </row>
    <row r="2535" spans="1:8" ht="13.5" thickBot="1">
      <c r="B2535" s="175"/>
      <c r="C2535" s="104"/>
      <c r="D2535" s="104"/>
      <c r="E2535" s="118" t="s">
        <v>273</v>
      </c>
      <c r="F2535" s="110"/>
      <c r="G2535" s="170">
        <f>G2533+G2534</f>
        <v>230.96649259879251</v>
      </c>
    </row>
    <row r="2536" spans="1:8" ht="14.25" thickTop="1" thickBot="1">
      <c r="B2536" s="185"/>
      <c r="C2536" s="186"/>
      <c r="D2536" s="186"/>
      <c r="E2536" s="187" t="s">
        <v>6</v>
      </c>
      <c r="F2536" s="188"/>
      <c r="G2536" s="189">
        <f>+G2535</f>
        <v>230.96649259879251</v>
      </c>
    </row>
    <row r="2537" spans="1:8" ht="13.5" thickTop="1">
      <c r="B2537" s="104"/>
      <c r="C2537" s="104"/>
      <c r="D2537" s="104"/>
      <c r="E2537" s="199"/>
      <c r="F2537" s="200"/>
      <c r="G2537" s="119"/>
    </row>
    <row r="2538" spans="1:8">
      <c r="B2538" s="104"/>
      <c r="C2538" s="104"/>
      <c r="D2538" s="104"/>
      <c r="E2538" s="199"/>
      <c r="F2538" s="200"/>
      <c r="G2538" s="119"/>
    </row>
    <row r="2539" spans="1:8">
      <c r="B2539" s="104"/>
      <c r="C2539" s="167" t="s">
        <v>504</v>
      </c>
      <c r="D2539" s="271"/>
      <c r="E2539" s="271"/>
      <c r="F2539" s="271"/>
      <c r="G2539" s="271"/>
    </row>
    <row r="2540" spans="1:8">
      <c r="A2540" s="120"/>
      <c r="B2540" s="275"/>
      <c r="C2540" s="271"/>
      <c r="D2540" s="271"/>
      <c r="E2540" s="271"/>
      <c r="F2540" s="274" t="s">
        <v>10</v>
      </c>
      <c r="G2540" s="274" t="s">
        <v>337</v>
      </c>
    </row>
    <row r="2541" spans="1:8" ht="15" customHeight="1">
      <c r="B2541" s="275"/>
      <c r="C2541" s="167" t="s">
        <v>513</v>
      </c>
      <c r="D2541" s="271"/>
      <c r="E2541" s="271"/>
      <c r="F2541" s="271"/>
      <c r="G2541" s="271"/>
      <c r="H2541" s="111"/>
    </row>
    <row r="2542" spans="1:8">
      <c r="A2542" s="120"/>
      <c r="B2542" s="275"/>
      <c r="C2542" s="484" t="s">
        <v>506</v>
      </c>
      <c r="D2542" s="484"/>
      <c r="E2542" s="484"/>
      <c r="F2542" s="484"/>
      <c r="G2542" s="484"/>
    </row>
    <row r="2543" spans="1:8">
      <c r="A2543" s="120">
        <v>48</v>
      </c>
      <c r="B2543" s="275"/>
      <c r="C2543" s="477" t="s">
        <v>532</v>
      </c>
      <c r="D2543" s="477"/>
      <c r="E2543" s="477"/>
      <c r="F2543" s="477"/>
      <c r="G2543" s="477"/>
    </row>
    <row r="2544" spans="1:8" ht="13.5" thickBot="1">
      <c r="B2544" s="117"/>
    </row>
    <row r="2545" spans="2:7" ht="13.5" thickTop="1">
      <c r="B2545" s="464" t="s">
        <v>265</v>
      </c>
      <c r="C2545" s="465"/>
      <c r="D2545" s="464" t="s">
        <v>10</v>
      </c>
      <c r="E2545" s="464" t="s">
        <v>266</v>
      </c>
      <c r="F2545" s="464" t="s">
        <v>11</v>
      </c>
      <c r="G2545" s="464" t="s">
        <v>14</v>
      </c>
    </row>
    <row r="2546" spans="2:7" ht="13.5" thickBot="1">
      <c r="B2546" s="466"/>
      <c r="C2546" s="466"/>
      <c r="D2546" s="466"/>
      <c r="E2546" s="466"/>
      <c r="F2546" s="466"/>
      <c r="G2546" s="467"/>
    </row>
    <row r="2547" spans="2:7" ht="13.5" thickTop="1">
      <c r="B2547" s="169" t="s">
        <v>289</v>
      </c>
      <c r="C2547" s="104"/>
      <c r="D2547" s="267"/>
      <c r="E2547" s="114"/>
      <c r="F2547" s="114"/>
      <c r="G2547" s="170"/>
    </row>
    <row r="2548" spans="2:7" ht="13.5" thickBot="1">
      <c r="B2548" s="171" t="s">
        <v>523</v>
      </c>
      <c r="C2548" s="104"/>
      <c r="D2548" s="172" t="s">
        <v>297</v>
      </c>
      <c r="E2548" s="114">
        <v>1950</v>
      </c>
      <c r="F2548" s="173">
        <v>1</v>
      </c>
      <c r="G2548" s="174">
        <f>E2548*F2548</f>
        <v>1950</v>
      </c>
    </row>
    <row r="2549" spans="2:7">
      <c r="B2549" s="176"/>
      <c r="C2549" s="177"/>
      <c r="D2549" s="177"/>
      <c r="E2549" s="177"/>
      <c r="F2549" s="118" t="s">
        <v>273</v>
      </c>
      <c r="G2549" s="178">
        <f>SUM(G2548:G2548)</f>
        <v>1950</v>
      </c>
    </row>
    <row r="2550" spans="2:7">
      <c r="B2550" s="176"/>
      <c r="C2550" s="177"/>
      <c r="D2550" s="177"/>
      <c r="E2550" s="177"/>
      <c r="F2550" s="118"/>
      <c r="G2550" s="170"/>
    </row>
    <row r="2551" spans="2:7">
      <c r="B2551" s="176"/>
      <c r="C2551" s="177"/>
      <c r="D2551" s="177"/>
      <c r="E2551" s="177"/>
      <c r="F2551" s="118"/>
      <c r="G2551" s="170"/>
    </row>
    <row r="2552" spans="2:7">
      <c r="B2552" s="179" t="s">
        <v>301</v>
      </c>
      <c r="C2552" s="104"/>
      <c r="D2552" s="267"/>
      <c r="E2552" s="114"/>
      <c r="F2552" s="180"/>
      <c r="G2552" s="174"/>
    </row>
    <row r="2553" spans="2:7">
      <c r="B2553" s="175"/>
      <c r="C2553" s="104"/>
      <c r="D2553" s="267"/>
      <c r="E2553" s="114"/>
      <c r="F2553" s="173"/>
      <c r="G2553" s="174"/>
    </row>
    <row r="2554" spans="2:7" ht="13.5" thickBot="1">
      <c r="B2554" s="175"/>
      <c r="C2554" s="181"/>
      <c r="D2554" s="182"/>
      <c r="E2554" s="114"/>
      <c r="F2554" s="180"/>
      <c r="G2554" s="183"/>
    </row>
    <row r="2555" spans="2:7">
      <c r="B2555" s="175"/>
      <c r="C2555" s="104"/>
      <c r="D2555" s="267"/>
      <c r="E2555" s="114"/>
      <c r="F2555" s="184" t="s">
        <v>339</v>
      </c>
      <c r="G2555" s="170">
        <f>SUM(G2553:G2554)</f>
        <v>0</v>
      </c>
    </row>
    <row r="2556" spans="2:7">
      <c r="B2556" s="175"/>
      <c r="C2556" s="104"/>
      <c r="D2556" s="267"/>
      <c r="E2556" s="114"/>
      <c r="F2556" s="180"/>
      <c r="G2556" s="174"/>
    </row>
    <row r="2557" spans="2:7">
      <c r="B2557" s="169" t="s">
        <v>305</v>
      </c>
      <c r="C2557" s="104"/>
      <c r="D2557" s="267"/>
      <c r="E2557" s="114"/>
      <c r="F2557" s="180"/>
      <c r="G2557" s="174"/>
    </row>
    <row r="2558" spans="2:7" ht="13.5" thickBot="1">
      <c r="B2558" s="175"/>
      <c r="C2558" s="104"/>
      <c r="D2558" s="267"/>
      <c r="E2558" s="114"/>
      <c r="F2558" s="180"/>
      <c r="G2558" s="183"/>
    </row>
    <row r="2559" spans="2:7">
      <c r="B2559" s="175"/>
      <c r="C2559" s="104"/>
      <c r="D2559" s="267"/>
      <c r="E2559" s="114"/>
      <c r="F2559" s="184" t="s">
        <v>339</v>
      </c>
      <c r="G2559" s="170">
        <f>SUM(G2556:G2558)</f>
        <v>0</v>
      </c>
    </row>
    <row r="2560" spans="2:7">
      <c r="B2560" s="176"/>
      <c r="C2560" s="177"/>
      <c r="D2560" s="177"/>
      <c r="E2560" s="177"/>
      <c r="F2560" s="118"/>
      <c r="G2560" s="170"/>
    </row>
    <row r="2561" spans="2:7">
      <c r="B2561" s="169" t="s">
        <v>267</v>
      </c>
      <c r="C2561" s="104"/>
      <c r="D2561" s="267"/>
      <c r="E2561" s="114"/>
      <c r="F2561" s="180"/>
      <c r="G2561" s="174"/>
    </row>
    <row r="2562" spans="2:7">
      <c r="B2562" s="175"/>
      <c r="C2562" s="104"/>
      <c r="D2562" s="267"/>
      <c r="E2562" s="114"/>
      <c r="F2562" s="173"/>
      <c r="G2562" s="174"/>
    </row>
    <row r="2563" spans="2:7" ht="13.5" thickBot="1">
      <c r="B2563" s="175"/>
      <c r="C2563" s="181"/>
      <c r="D2563" s="182"/>
      <c r="E2563" s="114"/>
      <c r="F2563" s="180"/>
      <c r="G2563" s="183"/>
    </row>
    <row r="2564" spans="2:7">
      <c r="B2564" s="175"/>
      <c r="C2564" s="104"/>
      <c r="D2564" s="267"/>
      <c r="E2564" s="114"/>
      <c r="F2564" s="184" t="s">
        <v>339</v>
      </c>
      <c r="G2564" s="170">
        <f>SUM(G2562:G2563)</f>
        <v>0</v>
      </c>
    </row>
    <row r="2565" spans="2:7" ht="13.5" thickBot="1">
      <c r="B2565" s="175"/>
      <c r="C2565" s="104"/>
      <c r="D2565" s="267"/>
      <c r="E2565" s="114"/>
      <c r="F2565" s="118"/>
      <c r="G2565" s="170"/>
    </row>
    <row r="2566" spans="2:7" ht="14.25" thickTop="1" thickBot="1">
      <c r="B2566" s="185"/>
      <c r="C2566" s="186"/>
      <c r="D2566" s="186"/>
      <c r="E2566" s="187" t="s">
        <v>274</v>
      </c>
      <c r="F2566" s="188"/>
      <c r="G2566" s="189">
        <f>G2564+G2559+G2555+G2549</f>
        <v>1950</v>
      </c>
    </row>
    <row r="2567" spans="2:7" ht="13.5" thickTop="1">
      <c r="B2567" s="175"/>
      <c r="C2567" s="104"/>
      <c r="D2567" s="104"/>
      <c r="E2567" s="112" t="s">
        <v>275</v>
      </c>
      <c r="F2567" s="113">
        <v>10</v>
      </c>
      <c r="G2567" s="190">
        <f>(+G2566*F2567)/100</f>
        <v>195</v>
      </c>
    </row>
    <row r="2568" spans="2:7" ht="13.5" thickBot="1">
      <c r="B2568" s="175"/>
      <c r="C2568" s="104"/>
      <c r="D2568" s="104"/>
      <c r="E2568" s="191"/>
      <c r="F2568" s="113"/>
      <c r="G2568" s="183"/>
    </row>
    <row r="2569" spans="2:7">
      <c r="B2569" s="175"/>
      <c r="C2569" s="104"/>
      <c r="D2569" s="104"/>
      <c r="E2569" s="191" t="s">
        <v>276</v>
      </c>
      <c r="F2569" s="113"/>
      <c r="G2569" s="174">
        <f>G2566+G2567+G2568</f>
        <v>2145</v>
      </c>
    </row>
    <row r="2570" spans="2:7" ht="13.5" thickBot="1">
      <c r="B2570" s="175"/>
      <c r="C2570" s="104"/>
      <c r="D2570" s="104"/>
      <c r="E2570" s="191" t="s">
        <v>277</v>
      </c>
      <c r="F2570" s="113">
        <v>0.7</v>
      </c>
      <c r="G2570" s="183">
        <f>(+F2570*G2569)/100</f>
        <v>15.015000000000001</v>
      </c>
    </row>
    <row r="2571" spans="2:7">
      <c r="B2571" s="175"/>
      <c r="C2571" s="104"/>
      <c r="D2571" s="104"/>
      <c r="E2571" s="191" t="s">
        <v>276</v>
      </c>
      <c r="F2571" s="113"/>
      <c r="G2571" s="174">
        <f>+G2569+G2570</f>
        <v>2160.0149999999999</v>
      </c>
    </row>
    <row r="2572" spans="2:7" ht="13.5" thickBot="1">
      <c r="B2572" s="175"/>
      <c r="C2572" s="104"/>
      <c r="D2572" s="104"/>
      <c r="E2572" s="191" t="s">
        <v>278</v>
      </c>
      <c r="F2572" s="113">
        <v>3.8</v>
      </c>
      <c r="G2572" s="183">
        <f>(+F2572*G2571)/100</f>
        <v>82.080569999999994</v>
      </c>
    </row>
    <row r="2573" spans="2:7">
      <c r="B2573" s="175"/>
      <c r="C2573" s="104"/>
      <c r="D2573" s="104"/>
      <c r="E2573" s="191" t="s">
        <v>276</v>
      </c>
      <c r="F2573" s="113"/>
      <c r="G2573" s="174">
        <f>+G2571+G2572</f>
        <v>2242.09557</v>
      </c>
    </row>
    <row r="2574" spans="2:7" ht="13.5" thickBot="1">
      <c r="B2574" s="175"/>
      <c r="C2574" s="104"/>
      <c r="D2574" s="104"/>
      <c r="E2574" s="191" t="s">
        <v>279</v>
      </c>
      <c r="F2574" s="113">
        <v>0.5</v>
      </c>
      <c r="G2574" s="183">
        <f>G2573*F2574/100</f>
        <v>11.21047785</v>
      </c>
    </row>
    <row r="2575" spans="2:7" ht="13.5" thickBot="1">
      <c r="B2575" s="175"/>
      <c r="C2575" s="104"/>
      <c r="D2575" s="104"/>
      <c r="E2575" s="118" t="s">
        <v>273</v>
      </c>
      <c r="F2575" s="110"/>
      <c r="G2575" s="170">
        <f>G2573+G2574</f>
        <v>2253.3060478500001</v>
      </c>
    </row>
    <row r="2576" spans="2:7" ht="14.25" thickTop="1" thickBot="1">
      <c r="B2576" s="185"/>
      <c r="C2576" s="186"/>
      <c r="D2576" s="186"/>
      <c r="E2576" s="187" t="s">
        <v>6</v>
      </c>
      <c r="F2576" s="188"/>
      <c r="G2576" s="189">
        <f>+G2575</f>
        <v>2253.3060478500001</v>
      </c>
    </row>
    <row r="2577" spans="1:8" ht="13.5" thickTop="1">
      <c r="B2577" s="104"/>
      <c r="C2577" s="104"/>
      <c r="D2577" s="104"/>
      <c r="E2577" s="199"/>
      <c r="F2577" s="200"/>
      <c r="G2577" s="119"/>
    </row>
    <row r="2578" spans="1:8">
      <c r="B2578" s="104"/>
      <c r="C2578" s="167" t="s">
        <v>545</v>
      </c>
      <c r="D2578" s="271"/>
      <c r="E2578" s="271"/>
      <c r="F2578" s="271"/>
      <c r="G2578" s="271"/>
    </row>
    <row r="2579" spans="1:8">
      <c r="A2579" s="120"/>
      <c r="B2579" s="275"/>
      <c r="C2579" s="271"/>
      <c r="D2579" s="271"/>
      <c r="E2579" s="271"/>
      <c r="F2579" s="274" t="s">
        <v>10</v>
      </c>
      <c r="G2579" s="274" t="s">
        <v>389</v>
      </c>
    </row>
    <row r="2580" spans="1:8" ht="15" customHeight="1">
      <c r="B2580" s="275"/>
      <c r="C2580" s="167" t="s">
        <v>526</v>
      </c>
      <c r="D2580" s="271"/>
      <c r="E2580" s="271"/>
      <c r="F2580" s="271"/>
      <c r="G2580" s="271"/>
      <c r="H2580" s="111"/>
    </row>
    <row r="2581" spans="1:8">
      <c r="A2581" s="120"/>
      <c r="B2581" s="275"/>
      <c r="C2581" s="484" t="s">
        <v>528</v>
      </c>
      <c r="D2581" s="484"/>
      <c r="E2581" s="484"/>
      <c r="F2581" s="484"/>
      <c r="G2581" s="484"/>
    </row>
    <row r="2582" spans="1:8">
      <c r="A2582" s="120">
        <v>49</v>
      </c>
      <c r="B2582" s="275" t="s">
        <v>530</v>
      </c>
      <c r="C2582" s="477" t="s">
        <v>546</v>
      </c>
      <c r="D2582" s="477"/>
      <c r="E2582" s="477"/>
      <c r="F2582" s="477"/>
      <c r="G2582" s="477"/>
    </row>
    <row r="2583" spans="1:8" ht="13.5" thickBot="1">
      <c r="B2583" s="117"/>
      <c r="C2583" s="111" t="s">
        <v>547</v>
      </c>
    </row>
    <row r="2584" spans="1:8" ht="13.5" thickTop="1">
      <c r="B2584" s="464" t="s">
        <v>265</v>
      </c>
      <c r="C2584" s="465"/>
      <c r="D2584" s="464" t="s">
        <v>10</v>
      </c>
      <c r="E2584" s="464" t="s">
        <v>266</v>
      </c>
      <c r="F2584" s="464" t="s">
        <v>11</v>
      </c>
      <c r="G2584" s="464" t="s">
        <v>14</v>
      </c>
    </row>
    <row r="2585" spans="1:8" ht="13.5" thickBot="1">
      <c r="B2585" s="466"/>
      <c r="C2585" s="466"/>
      <c r="D2585" s="466"/>
      <c r="E2585" s="466"/>
      <c r="F2585" s="466"/>
      <c r="G2585" s="467"/>
    </row>
    <row r="2586" spans="1:8" ht="13.5" thickTop="1">
      <c r="B2586" s="169" t="s">
        <v>289</v>
      </c>
      <c r="C2586" s="104"/>
      <c r="D2586" s="267"/>
      <c r="E2586" s="114"/>
      <c r="F2586" s="114"/>
      <c r="G2586" s="170"/>
    </row>
    <row r="2587" spans="1:8">
      <c r="B2587" s="171" t="s">
        <v>553</v>
      </c>
      <c r="C2587" s="104"/>
      <c r="D2587" s="267" t="s">
        <v>222</v>
      </c>
      <c r="E2587" s="240">
        <v>0.25</v>
      </c>
      <c r="F2587" s="114">
        <v>150</v>
      </c>
      <c r="G2587" s="174">
        <f>F2587*E2587</f>
        <v>37.5</v>
      </c>
    </row>
    <row r="2588" spans="1:8">
      <c r="B2588" s="213" t="s">
        <v>552</v>
      </c>
      <c r="C2588" s="177"/>
      <c r="D2588" s="267"/>
      <c r="E2588" s="240"/>
      <c r="F2588" s="114"/>
      <c r="G2588" s="174"/>
    </row>
    <row r="2589" spans="1:8">
      <c r="B2589" s="171" t="s">
        <v>554</v>
      </c>
      <c r="C2589" s="177"/>
      <c r="D2589" s="267" t="s">
        <v>19</v>
      </c>
      <c r="E2589" s="240">
        <v>6.7499999999999999E-3</v>
      </c>
      <c r="F2589" s="114">
        <v>865.08</v>
      </c>
      <c r="G2589" s="174">
        <f>F2589*E2589</f>
        <v>5.8392900000000001</v>
      </c>
    </row>
    <row r="2590" spans="1:8">
      <c r="B2590" s="171" t="s">
        <v>555</v>
      </c>
      <c r="C2590" s="177"/>
      <c r="D2590" s="267" t="s">
        <v>548</v>
      </c>
      <c r="E2590" s="240">
        <v>4.2119999999999997</v>
      </c>
      <c r="F2590" s="114">
        <v>2.66</v>
      </c>
      <c r="G2590" s="174">
        <f>F2590*E2590</f>
        <v>11.20392</v>
      </c>
    </row>
    <row r="2591" spans="1:8" ht="13.5" thickBot="1">
      <c r="B2591" s="171" t="s">
        <v>556</v>
      </c>
      <c r="C2591" s="104"/>
      <c r="D2591" s="267" t="s">
        <v>222</v>
      </c>
      <c r="E2591" s="240">
        <v>2</v>
      </c>
      <c r="F2591" s="114">
        <v>3.5</v>
      </c>
      <c r="G2591" s="183">
        <f>F2591*E2591</f>
        <v>7</v>
      </c>
    </row>
    <row r="2592" spans="1:8">
      <c r="B2592" s="175"/>
      <c r="C2592" s="104"/>
      <c r="D2592" s="267"/>
      <c r="E2592" s="114"/>
      <c r="F2592" s="184" t="s">
        <v>339</v>
      </c>
      <c r="G2592" s="170">
        <f>SUM(G2587:G2591)</f>
        <v>61.543210000000002</v>
      </c>
    </row>
    <row r="2593" spans="2:7">
      <c r="B2593" s="175"/>
      <c r="C2593" s="104"/>
      <c r="D2593" s="267"/>
      <c r="E2593" s="114"/>
      <c r="F2593" s="184"/>
      <c r="G2593" s="170"/>
    </row>
    <row r="2594" spans="2:7">
      <c r="B2594" s="179" t="s">
        <v>301</v>
      </c>
      <c r="C2594" s="181"/>
      <c r="D2594" s="182"/>
      <c r="E2594" s="114"/>
      <c r="F2594" s="180"/>
      <c r="G2594" s="174"/>
    </row>
    <row r="2595" spans="2:7" ht="13.5" thickBot="1">
      <c r="B2595" s="213" t="s">
        <v>551</v>
      </c>
      <c r="C2595" s="104"/>
      <c r="D2595" s="267" t="s">
        <v>549</v>
      </c>
      <c r="E2595" s="240">
        <v>2.5000000000000001E-2</v>
      </c>
      <c r="F2595" s="191">
        <v>1412.63</v>
      </c>
      <c r="G2595" s="183">
        <f>F2595*E2595</f>
        <v>35.315750000000001</v>
      </c>
    </row>
    <row r="2596" spans="2:7">
      <c r="B2596" s="175"/>
      <c r="C2596" s="104"/>
      <c r="D2596" s="267"/>
      <c r="E2596" s="114"/>
      <c r="F2596" s="184" t="s">
        <v>339</v>
      </c>
      <c r="G2596" s="170">
        <f>SUM(G2593:G2595)</f>
        <v>35.315750000000001</v>
      </c>
    </row>
    <row r="2597" spans="2:7">
      <c r="B2597" s="175"/>
      <c r="C2597" s="104"/>
      <c r="D2597" s="267"/>
      <c r="E2597" s="114"/>
      <c r="F2597" s="180"/>
      <c r="G2597" s="174"/>
    </row>
    <row r="2598" spans="2:7">
      <c r="B2598" s="169" t="s">
        <v>305</v>
      </c>
      <c r="C2598" s="104"/>
      <c r="D2598" s="267"/>
      <c r="E2598" s="114"/>
      <c r="F2598" s="180"/>
      <c r="G2598" s="174"/>
    </row>
    <row r="2599" spans="2:7" ht="13.5" thickBot="1">
      <c r="B2599" s="175"/>
      <c r="C2599" s="104"/>
      <c r="D2599" s="267"/>
      <c r="E2599" s="114"/>
      <c r="F2599" s="180"/>
      <c r="G2599" s="183"/>
    </row>
    <row r="2600" spans="2:7">
      <c r="B2600" s="175"/>
      <c r="C2600" s="104"/>
      <c r="D2600" s="267"/>
      <c r="E2600" s="114"/>
      <c r="F2600" s="184" t="s">
        <v>339</v>
      </c>
      <c r="G2600" s="170">
        <f>SUM(G2597:G2599)</f>
        <v>0</v>
      </c>
    </row>
    <row r="2601" spans="2:7">
      <c r="B2601" s="176"/>
      <c r="C2601" s="177"/>
      <c r="D2601" s="177"/>
      <c r="E2601" s="177"/>
      <c r="F2601" s="118"/>
      <c r="G2601" s="170"/>
    </row>
    <row r="2602" spans="2:7">
      <c r="B2602" s="169" t="s">
        <v>267</v>
      </c>
      <c r="C2602" s="104"/>
      <c r="D2602" s="267"/>
      <c r="E2602" s="114"/>
      <c r="F2602" s="180"/>
      <c r="G2602" s="174"/>
    </row>
    <row r="2603" spans="2:7">
      <c r="B2603" s="175" t="s">
        <v>557</v>
      </c>
      <c r="C2603" s="104"/>
      <c r="D2603" s="267" t="s">
        <v>550</v>
      </c>
      <c r="E2603" s="114">
        <v>2.5000000000000001E-2</v>
      </c>
      <c r="F2603" s="173">
        <v>195.77</v>
      </c>
      <c r="G2603" s="174">
        <v>4.8942500000000004</v>
      </c>
    </row>
    <row r="2604" spans="2:7">
      <c r="B2604" s="175"/>
      <c r="C2604" s="104"/>
      <c r="D2604" s="267"/>
      <c r="E2604" s="114"/>
      <c r="F2604" s="184" t="s">
        <v>339</v>
      </c>
      <c r="G2604" s="170">
        <f>SUM(G2603:G2603)</f>
        <v>4.8942500000000004</v>
      </c>
    </row>
    <row r="2605" spans="2:7" ht="13.5" thickBot="1">
      <c r="B2605" s="175"/>
      <c r="C2605" s="104"/>
      <c r="D2605" s="267"/>
      <c r="E2605" s="114"/>
      <c r="F2605" s="118"/>
      <c r="G2605" s="170"/>
    </row>
    <row r="2606" spans="2:7" ht="14.25" thickTop="1" thickBot="1">
      <c r="B2606" s="185"/>
      <c r="C2606" s="186"/>
      <c r="D2606" s="186"/>
      <c r="E2606" s="187" t="s">
        <v>274</v>
      </c>
      <c r="F2606" s="188"/>
      <c r="G2606" s="189">
        <f>G2604+G2600+G2596+G2592</f>
        <v>101.75321</v>
      </c>
    </row>
    <row r="2607" spans="2:7" ht="13.5" thickTop="1">
      <c r="B2607" s="175"/>
      <c r="C2607" s="104"/>
      <c r="D2607" s="104"/>
      <c r="E2607" s="112" t="s">
        <v>275</v>
      </c>
      <c r="F2607" s="113">
        <v>10</v>
      </c>
      <c r="G2607" s="190">
        <f>(+G2606*F2607)/100</f>
        <v>10.175320999999999</v>
      </c>
    </row>
    <row r="2608" spans="2:7" ht="13.5" thickBot="1">
      <c r="B2608" s="175"/>
      <c r="C2608" s="104"/>
      <c r="D2608" s="104"/>
      <c r="E2608" s="191"/>
      <c r="F2608" s="113"/>
      <c r="G2608" s="183"/>
    </row>
    <row r="2609" spans="1:7">
      <c r="B2609" s="175"/>
      <c r="C2609" s="104"/>
      <c r="D2609" s="104"/>
      <c r="E2609" s="191" t="s">
        <v>276</v>
      </c>
      <c r="F2609" s="113"/>
      <c r="G2609" s="174">
        <f>G2606+G2607+G2608</f>
        <v>111.92853099999999</v>
      </c>
    </row>
    <row r="2610" spans="1:7" ht="13.5" thickBot="1">
      <c r="B2610" s="175"/>
      <c r="C2610" s="104"/>
      <c r="D2610" s="104"/>
      <c r="E2610" s="191" t="s">
        <v>277</v>
      </c>
      <c r="F2610" s="113">
        <v>0.7</v>
      </c>
      <c r="G2610" s="183">
        <f>(+F2610*G2609)/100</f>
        <v>0.78349971699999987</v>
      </c>
    </row>
    <row r="2611" spans="1:7">
      <c r="B2611" s="175"/>
      <c r="C2611" s="104"/>
      <c r="D2611" s="104"/>
      <c r="E2611" s="191" t="s">
        <v>276</v>
      </c>
      <c r="F2611" s="113"/>
      <c r="G2611" s="174">
        <f>+G2609+G2610</f>
        <v>112.71203071699999</v>
      </c>
    </row>
    <row r="2612" spans="1:7" ht="13.5" thickBot="1">
      <c r="B2612" s="175"/>
      <c r="C2612" s="104"/>
      <c r="D2612" s="104"/>
      <c r="E2612" s="191" t="s">
        <v>278</v>
      </c>
      <c r="F2612" s="113">
        <v>3.8</v>
      </c>
      <c r="G2612" s="183">
        <f>(+F2612*G2611)/100</f>
        <v>4.2830571672459996</v>
      </c>
    </row>
    <row r="2613" spans="1:7">
      <c r="B2613" s="175"/>
      <c r="C2613" s="104"/>
      <c r="D2613" s="104"/>
      <c r="E2613" s="191" t="s">
        <v>276</v>
      </c>
      <c r="F2613" s="113"/>
      <c r="G2613" s="174">
        <f>+G2611+G2612</f>
        <v>116.99508788424599</v>
      </c>
    </row>
    <row r="2614" spans="1:7" ht="13.5" thickBot="1">
      <c r="B2614" s="175"/>
      <c r="C2614" s="104"/>
      <c r="D2614" s="104"/>
      <c r="E2614" s="191" t="s">
        <v>279</v>
      </c>
      <c r="F2614" s="113">
        <v>0.5</v>
      </c>
      <c r="G2614" s="183">
        <f>G2613*F2614/100</f>
        <v>0.58497543942122998</v>
      </c>
    </row>
    <row r="2615" spans="1:7" ht="13.5" thickBot="1">
      <c r="B2615" s="175"/>
      <c r="C2615" s="104"/>
      <c r="D2615" s="104"/>
      <c r="E2615" s="118" t="s">
        <v>273</v>
      </c>
      <c r="F2615" s="110"/>
      <c r="G2615" s="170">
        <f>G2613+G2614</f>
        <v>117.58006332366722</v>
      </c>
    </row>
    <row r="2616" spans="1:7" ht="14.25" thickTop="1" thickBot="1">
      <c r="B2616" s="185"/>
      <c r="C2616" s="186"/>
      <c r="D2616" s="186"/>
      <c r="E2616" s="187" t="s">
        <v>6</v>
      </c>
      <c r="F2616" s="188"/>
      <c r="G2616" s="189">
        <f>+G2615</f>
        <v>117.58006332366722</v>
      </c>
    </row>
    <row r="2617" spans="1:7" ht="13.5" thickTop="1"/>
    <row r="2618" spans="1:7" ht="12.75" customHeight="1">
      <c r="B2618" s="116"/>
      <c r="C2618" s="469" t="s">
        <v>678</v>
      </c>
      <c r="D2618" s="469"/>
      <c r="E2618" s="469"/>
      <c r="F2618" s="469"/>
      <c r="G2618" s="469"/>
    </row>
    <row r="2619" spans="1:7">
      <c r="B2619" s="116"/>
      <c r="C2619" s="271"/>
      <c r="D2619" s="271"/>
      <c r="E2619" s="271"/>
      <c r="F2619" s="271" t="s">
        <v>10</v>
      </c>
      <c r="G2619" s="271" t="s">
        <v>263</v>
      </c>
    </row>
    <row r="2620" spans="1:7" ht="12.75" customHeight="1">
      <c r="B2620" s="194" t="s">
        <v>71</v>
      </c>
      <c r="C2620" s="469" t="s">
        <v>72</v>
      </c>
      <c r="D2620" s="469"/>
      <c r="E2620" s="469"/>
      <c r="F2620" s="469"/>
      <c r="G2620" s="469"/>
    </row>
    <row r="2621" spans="1:7" ht="12.75" customHeight="1">
      <c r="B2621" s="275" t="s">
        <v>340</v>
      </c>
      <c r="C2621" s="462" t="s">
        <v>74</v>
      </c>
      <c r="D2621" s="462"/>
      <c r="E2621" s="462"/>
      <c r="F2621" s="462"/>
      <c r="G2621" s="462"/>
    </row>
    <row r="2622" spans="1:7" ht="12.75" customHeight="1">
      <c r="A2622" s="111">
        <v>50</v>
      </c>
      <c r="B2622" s="275" t="s">
        <v>341</v>
      </c>
      <c r="C2622" s="462" t="s">
        <v>76</v>
      </c>
      <c r="D2622" s="462"/>
      <c r="E2622" s="462"/>
      <c r="F2622" s="462"/>
      <c r="G2622" s="462"/>
    </row>
    <row r="2623" spans="1:7" ht="13.5" thickBot="1">
      <c r="B2623" s="117"/>
    </row>
    <row r="2624" spans="1:7" ht="13.5" thickTop="1">
      <c r="B2624" s="464" t="s">
        <v>265</v>
      </c>
      <c r="C2624" s="465"/>
      <c r="D2624" s="464" t="s">
        <v>10</v>
      </c>
      <c r="E2624" s="464" t="s">
        <v>266</v>
      </c>
      <c r="F2624" s="464" t="s">
        <v>11</v>
      </c>
      <c r="G2624" s="464" t="s">
        <v>14</v>
      </c>
    </row>
    <row r="2625" spans="2:7" ht="13.5" thickBot="1">
      <c r="B2625" s="466"/>
      <c r="C2625" s="466"/>
      <c r="D2625" s="466"/>
      <c r="E2625" s="466"/>
      <c r="F2625" s="466"/>
      <c r="G2625" s="467"/>
    </row>
    <row r="2626" spans="2:7" ht="13.5" thickTop="1">
      <c r="B2626" s="169" t="s">
        <v>289</v>
      </c>
      <c r="C2626" s="104"/>
      <c r="D2626" s="267"/>
      <c r="E2626" s="114"/>
      <c r="F2626" s="114"/>
      <c r="G2626" s="170"/>
    </row>
    <row r="2627" spans="2:7" ht="13.5" thickBot="1">
      <c r="B2627" s="175" t="s">
        <v>316</v>
      </c>
      <c r="C2627" s="104"/>
      <c r="D2627" s="267" t="s">
        <v>263</v>
      </c>
      <c r="E2627" s="114">
        <v>10</v>
      </c>
      <c r="F2627" s="173">
        <v>0.2</v>
      </c>
      <c r="G2627" s="174">
        <f>E2627*F2627</f>
        <v>2</v>
      </c>
    </row>
    <row r="2628" spans="2:7">
      <c r="B2628" s="175"/>
      <c r="C2628" s="104"/>
      <c r="D2628" s="267"/>
      <c r="E2628" s="114"/>
      <c r="F2628" s="118" t="s">
        <v>273</v>
      </c>
      <c r="G2628" s="178">
        <f>SUM(G2627:G2627)</f>
        <v>2</v>
      </c>
    </row>
    <row r="2629" spans="2:7">
      <c r="B2629" s="169" t="s">
        <v>308</v>
      </c>
      <c r="C2629" s="104"/>
      <c r="D2629" s="267"/>
      <c r="E2629" s="114"/>
      <c r="F2629" s="173"/>
      <c r="G2629" s="174"/>
    </row>
    <row r="2630" spans="2:7">
      <c r="B2630" s="175" t="s">
        <v>342</v>
      </c>
      <c r="C2630" s="104"/>
      <c r="D2630" s="267" t="s">
        <v>269</v>
      </c>
      <c r="E2630" s="114">
        <v>1339.17</v>
      </c>
      <c r="F2630" s="173">
        <f>1/D2631</f>
        <v>1.9230769230769232E-2</v>
      </c>
      <c r="G2630" s="174">
        <f>+F2630*E2630</f>
        <v>25.753269230769234</v>
      </c>
    </row>
    <row r="2631" spans="2:7">
      <c r="B2631" s="175"/>
      <c r="C2631" s="181" t="s">
        <v>270</v>
      </c>
      <c r="D2631" s="182">
        <v>52</v>
      </c>
      <c r="E2631" s="114"/>
      <c r="F2631" s="173"/>
      <c r="G2631" s="174"/>
    </row>
    <row r="2632" spans="2:7">
      <c r="B2632" s="175" t="s">
        <v>606</v>
      </c>
      <c r="C2632" s="104"/>
      <c r="D2632" s="267" t="s">
        <v>269</v>
      </c>
      <c r="E2632" s="114">
        <v>274.64999999999998</v>
      </c>
      <c r="F2632" s="173">
        <f>1/D2633</f>
        <v>2.6315789473684209E-2</v>
      </c>
      <c r="G2632" s="174">
        <f>F2632*E2632</f>
        <v>7.2276315789473671</v>
      </c>
    </row>
    <row r="2633" spans="2:7">
      <c r="B2633" s="175"/>
      <c r="C2633" s="181" t="s">
        <v>270</v>
      </c>
      <c r="D2633" s="182">
        <v>38</v>
      </c>
      <c r="E2633" s="114"/>
      <c r="F2633" s="173"/>
      <c r="G2633" s="174"/>
    </row>
    <row r="2634" spans="2:7">
      <c r="B2634" s="175" t="s">
        <v>317</v>
      </c>
      <c r="C2634" s="104"/>
      <c r="D2634" s="267" t="s">
        <v>269</v>
      </c>
      <c r="E2634" s="114">
        <v>404.51</v>
      </c>
      <c r="F2634" s="173">
        <f>1/D2635</f>
        <v>1.6666666666666668E-3</v>
      </c>
      <c r="G2634" s="174">
        <f>F2634*E2634</f>
        <v>0.67418333333333336</v>
      </c>
    </row>
    <row r="2635" spans="2:7">
      <c r="B2635" s="175"/>
      <c r="C2635" s="181" t="s">
        <v>270</v>
      </c>
      <c r="D2635" s="182">
        <v>600</v>
      </c>
      <c r="E2635" s="114"/>
      <c r="F2635" s="173"/>
      <c r="G2635" s="174"/>
    </row>
    <row r="2636" spans="2:7">
      <c r="B2636" s="175" t="s">
        <v>343</v>
      </c>
      <c r="C2636" s="104"/>
      <c r="D2636" s="267" t="s">
        <v>269</v>
      </c>
      <c r="E2636" s="114">
        <v>161.87</v>
      </c>
      <c r="F2636" s="173">
        <f>1/D2637</f>
        <v>8.3333333333333329E-2</v>
      </c>
      <c r="G2636" s="174">
        <f>+F2636*E2636</f>
        <v>13.489166666666666</v>
      </c>
    </row>
    <row r="2637" spans="2:7" ht="13.5" thickBot="1">
      <c r="B2637" s="175"/>
      <c r="C2637" s="181" t="s">
        <v>270</v>
      </c>
      <c r="D2637" s="182">
        <v>12</v>
      </c>
      <c r="E2637" s="114"/>
      <c r="F2637" s="173"/>
      <c r="G2637" s="174"/>
    </row>
    <row r="2638" spans="2:7">
      <c r="B2638" s="175"/>
      <c r="C2638" s="104"/>
      <c r="D2638" s="267"/>
      <c r="E2638" s="114"/>
      <c r="F2638" s="118" t="s">
        <v>273</v>
      </c>
      <c r="G2638" s="178">
        <f>SUM(G2630:G2636)</f>
        <v>47.144250809716596</v>
      </c>
    </row>
    <row r="2639" spans="2:7">
      <c r="B2639" s="179" t="s">
        <v>301</v>
      </c>
      <c r="C2639" s="177"/>
      <c r="D2639" s="177"/>
      <c r="E2639" s="177"/>
      <c r="F2639" s="118"/>
      <c r="G2639" s="170"/>
    </row>
    <row r="2640" spans="2:7">
      <c r="B2640" s="175" t="s">
        <v>304</v>
      </c>
      <c r="C2640" s="104"/>
      <c r="D2640" s="267" t="s">
        <v>303</v>
      </c>
      <c r="E2640" s="114">
        <v>355.01</v>
      </c>
      <c r="F2640" s="173">
        <f>1/D2641</f>
        <v>1.2500000000000001E-2</v>
      </c>
      <c r="G2640" s="174">
        <f>E2640*F2640</f>
        <v>4.4376249999999997</v>
      </c>
    </row>
    <row r="2641" spans="2:7" ht="13.5" thickBot="1">
      <c r="B2641" s="175"/>
      <c r="C2641" s="181" t="s">
        <v>270</v>
      </c>
      <c r="D2641" s="182">
        <v>80</v>
      </c>
      <c r="E2641" s="114"/>
      <c r="F2641" s="173"/>
      <c r="G2641" s="174"/>
    </row>
    <row r="2642" spans="2:7">
      <c r="B2642" s="175"/>
      <c r="C2642" s="104"/>
      <c r="D2642" s="267"/>
      <c r="E2642" s="114"/>
      <c r="F2642" s="118" t="s">
        <v>273</v>
      </c>
      <c r="G2642" s="178">
        <f>SUM(G2640:G2640)</f>
        <v>4.4376249999999997</v>
      </c>
    </row>
    <row r="2643" spans="2:7">
      <c r="B2643" s="169" t="s">
        <v>305</v>
      </c>
      <c r="C2643" s="104"/>
      <c r="D2643" s="267"/>
      <c r="E2643" s="114"/>
      <c r="F2643" s="118"/>
      <c r="G2643" s="170"/>
    </row>
    <row r="2644" spans="2:7" ht="13.5" thickBot="1">
      <c r="B2644" s="175" t="s">
        <v>305</v>
      </c>
      <c r="C2644" s="104"/>
      <c r="D2644" s="267" t="s">
        <v>344</v>
      </c>
      <c r="E2644" s="114">
        <f>+G2642</f>
        <v>4.4376249999999997</v>
      </c>
      <c r="F2644" s="173">
        <v>0.03</v>
      </c>
      <c r="G2644" s="174">
        <f>E2644*F2644</f>
        <v>0.13312874999999999</v>
      </c>
    </row>
    <row r="2645" spans="2:7">
      <c r="B2645" s="175"/>
      <c r="C2645" s="104"/>
      <c r="D2645" s="267"/>
      <c r="E2645" s="114"/>
      <c r="F2645" s="118" t="s">
        <v>273</v>
      </c>
      <c r="G2645" s="178">
        <f>SUM(G2644:G2644)</f>
        <v>0.13312874999999999</v>
      </c>
    </row>
    <row r="2646" spans="2:7">
      <c r="B2646" s="175"/>
      <c r="C2646" s="104"/>
      <c r="D2646" s="267"/>
      <c r="E2646" s="114"/>
      <c r="F2646" s="118"/>
      <c r="G2646" s="170"/>
    </row>
    <row r="2647" spans="2:7">
      <c r="B2647" s="169" t="s">
        <v>356</v>
      </c>
      <c r="C2647" s="104"/>
      <c r="D2647" s="267"/>
      <c r="E2647" s="114"/>
      <c r="F2647" s="118"/>
      <c r="G2647" s="170"/>
    </row>
    <row r="2648" spans="2:7">
      <c r="B2648" s="169"/>
      <c r="C2648" s="104"/>
      <c r="D2648" s="267"/>
      <c r="E2648" s="114"/>
      <c r="F2648" s="118"/>
      <c r="G2648" s="170"/>
    </row>
    <row r="2649" spans="2:7">
      <c r="B2649" s="169" t="s">
        <v>396</v>
      </c>
      <c r="C2649" s="104"/>
      <c r="D2649" s="267" t="s">
        <v>263</v>
      </c>
      <c r="E2649" s="114"/>
      <c r="F2649" s="198"/>
      <c r="G2649" s="170"/>
    </row>
    <row r="2650" spans="2:7">
      <c r="B2650" s="169" t="s">
        <v>289</v>
      </c>
      <c r="C2650" s="104"/>
      <c r="D2650" s="267"/>
      <c r="E2650" s="114"/>
      <c r="F2650" s="198"/>
      <c r="G2650" s="170"/>
    </row>
    <row r="2651" spans="2:7">
      <c r="B2651" s="175" t="s">
        <v>358</v>
      </c>
      <c r="C2651" s="104"/>
      <c r="D2651" s="267" t="s">
        <v>359</v>
      </c>
      <c r="E2651" s="114">
        <v>2100</v>
      </c>
      <c r="F2651" s="180">
        <v>0.16</v>
      </c>
      <c r="G2651" s="174">
        <f>E2651*F2651</f>
        <v>336</v>
      </c>
    </row>
    <row r="2652" spans="2:7">
      <c r="B2652" s="175" t="s">
        <v>360</v>
      </c>
      <c r="C2652" s="104"/>
      <c r="D2652" s="267" t="s">
        <v>263</v>
      </c>
      <c r="E2652" s="114">
        <v>125</v>
      </c>
      <c r="F2652" s="180">
        <v>0.54500000000000004</v>
      </c>
      <c r="G2652" s="174">
        <f>ROUND(F2652*E2652,2)</f>
        <v>68.13</v>
      </c>
    </row>
    <row r="2653" spans="2:7">
      <c r="B2653" s="175" t="s">
        <v>361</v>
      </c>
      <c r="C2653" s="104"/>
      <c r="D2653" s="267" t="s">
        <v>263</v>
      </c>
      <c r="E2653" s="114">
        <v>200</v>
      </c>
      <c r="F2653" s="180">
        <v>0.67500000000000004</v>
      </c>
      <c r="G2653" s="174">
        <f>E2653*F2653</f>
        <v>135</v>
      </c>
    </row>
    <row r="2654" spans="2:7" ht="13.5" thickBot="1">
      <c r="B2654" s="175" t="s">
        <v>362</v>
      </c>
      <c r="C2654" s="104"/>
      <c r="D2654" s="267" t="s">
        <v>263</v>
      </c>
      <c r="E2654" s="114">
        <v>10</v>
      </c>
      <c r="F2654" s="180">
        <v>0.2</v>
      </c>
      <c r="G2654" s="183">
        <f>E2654*F2654</f>
        <v>2</v>
      </c>
    </row>
    <row r="2655" spans="2:7">
      <c r="B2655" s="175"/>
      <c r="C2655" s="104"/>
      <c r="D2655" s="267"/>
      <c r="E2655" s="114"/>
      <c r="F2655" s="184" t="s">
        <v>339</v>
      </c>
      <c r="G2655" s="170">
        <f>SUM(G2651:G2654)</f>
        <v>541.13</v>
      </c>
    </row>
    <row r="2656" spans="2:7">
      <c r="B2656" s="175"/>
      <c r="C2656" s="104"/>
      <c r="D2656" s="267"/>
      <c r="E2656" s="114"/>
      <c r="F2656" s="180"/>
      <c r="G2656" s="174"/>
    </row>
    <row r="2657" spans="2:7">
      <c r="B2657" s="179" t="s">
        <v>301</v>
      </c>
      <c r="C2657" s="104"/>
      <c r="D2657" s="267"/>
      <c r="E2657" s="114"/>
      <c r="F2657" s="180"/>
      <c r="G2657" s="174"/>
    </row>
    <row r="2658" spans="2:7">
      <c r="B2658" s="175" t="s">
        <v>304</v>
      </c>
      <c r="C2658" s="104"/>
      <c r="D2658" s="267" t="s">
        <v>303</v>
      </c>
      <c r="E2658" s="114">
        <v>355.01</v>
      </c>
      <c r="F2658" s="173">
        <f>1/D2659</f>
        <v>2.0833333333333332E-2</v>
      </c>
      <c r="G2658" s="174">
        <f>E2658*F2658</f>
        <v>7.3960416666666662</v>
      </c>
    </row>
    <row r="2659" spans="2:7">
      <c r="B2659" s="175"/>
      <c r="C2659" s="181" t="s">
        <v>270</v>
      </c>
      <c r="D2659" s="182">
        <v>48</v>
      </c>
      <c r="E2659" s="114"/>
      <c r="F2659" s="180"/>
      <c r="G2659" s="174"/>
    </row>
    <row r="2660" spans="2:7">
      <c r="B2660" s="175" t="s">
        <v>304</v>
      </c>
      <c r="C2660" s="104"/>
      <c r="D2660" s="267" t="s">
        <v>303</v>
      </c>
      <c r="E2660" s="114">
        <v>355.01</v>
      </c>
      <c r="F2660" s="173">
        <f>1/D2661</f>
        <v>2.0833333333333332E-2</v>
      </c>
      <c r="G2660" s="174">
        <f>E2660*F2660</f>
        <v>7.3960416666666662</v>
      </c>
    </row>
    <row r="2661" spans="2:7">
      <c r="B2661" s="175"/>
      <c r="C2661" s="181" t="s">
        <v>270</v>
      </c>
      <c r="D2661" s="182">
        <v>48</v>
      </c>
      <c r="E2661" s="114"/>
      <c r="F2661" s="180"/>
      <c r="G2661" s="174"/>
    </row>
    <row r="2662" spans="2:7">
      <c r="B2662" s="175" t="s">
        <v>304</v>
      </c>
      <c r="C2662" s="104"/>
      <c r="D2662" s="267" t="s">
        <v>303</v>
      </c>
      <c r="E2662" s="114">
        <v>355.01</v>
      </c>
      <c r="F2662" s="173">
        <f>1/D2663</f>
        <v>2.0833333333333332E-2</v>
      </c>
      <c r="G2662" s="174">
        <f>E2662*F2662</f>
        <v>7.3960416666666662</v>
      </c>
    </row>
    <row r="2663" spans="2:7" ht="13.5" thickBot="1">
      <c r="B2663" s="175"/>
      <c r="C2663" s="181" t="s">
        <v>270</v>
      </c>
      <c r="D2663" s="182">
        <v>48</v>
      </c>
      <c r="E2663" s="114"/>
      <c r="F2663" s="180"/>
      <c r="G2663" s="183"/>
    </row>
    <row r="2664" spans="2:7">
      <c r="B2664" s="175"/>
      <c r="C2664" s="104"/>
      <c r="D2664" s="267"/>
      <c r="E2664" s="114"/>
      <c r="F2664" s="184" t="s">
        <v>339</v>
      </c>
      <c r="G2664" s="170">
        <f>SUM(G2658:G2663)</f>
        <v>22.188124999999999</v>
      </c>
    </row>
    <row r="2665" spans="2:7">
      <c r="B2665" s="175"/>
      <c r="C2665" s="104"/>
      <c r="D2665" s="267"/>
      <c r="E2665" s="114"/>
      <c r="F2665" s="180"/>
      <c r="G2665" s="174"/>
    </row>
    <row r="2666" spans="2:7">
      <c r="B2666" s="169" t="s">
        <v>305</v>
      </c>
      <c r="C2666" s="104"/>
      <c r="D2666" s="267"/>
      <c r="E2666" s="114"/>
      <c r="F2666" s="180"/>
      <c r="G2666" s="174"/>
    </row>
    <row r="2667" spans="2:7" ht="13.5" thickBot="1">
      <c r="B2667" s="175" t="s">
        <v>306</v>
      </c>
      <c r="C2667" s="104"/>
      <c r="D2667" s="267" t="s">
        <v>344</v>
      </c>
      <c r="E2667" s="114">
        <f>+G2664</f>
        <v>22.188124999999999</v>
      </c>
      <c r="F2667" s="173">
        <v>0.03</v>
      </c>
      <c r="G2667" s="183">
        <f>E2667*F2667</f>
        <v>0.66564374999999998</v>
      </c>
    </row>
    <row r="2668" spans="2:7">
      <c r="B2668" s="175"/>
      <c r="C2668" s="104"/>
      <c r="D2668" s="267"/>
      <c r="E2668" s="114"/>
      <c r="F2668" s="118" t="s">
        <v>273</v>
      </c>
      <c r="G2668" s="170">
        <f>SUM(G2665:G2667)</f>
        <v>0.66564374999999998</v>
      </c>
    </row>
    <row r="2669" spans="2:7">
      <c r="B2669" s="175"/>
      <c r="C2669" s="104"/>
      <c r="D2669" s="267"/>
      <c r="E2669" s="114"/>
      <c r="F2669" s="180"/>
      <c r="G2669" s="174"/>
    </row>
    <row r="2670" spans="2:7">
      <c r="B2670" s="169" t="s">
        <v>267</v>
      </c>
      <c r="C2670" s="104"/>
      <c r="D2670" s="267"/>
      <c r="E2670" s="114"/>
      <c r="F2670" s="180"/>
      <c r="G2670" s="174"/>
    </row>
    <row r="2671" spans="2:7">
      <c r="B2671" s="175" t="s">
        <v>363</v>
      </c>
      <c r="C2671" s="104"/>
      <c r="D2671" s="267" t="s">
        <v>364</v>
      </c>
      <c r="E2671" s="114">
        <v>560.84</v>
      </c>
      <c r="F2671" s="173">
        <f>1/D2672</f>
        <v>0.16666666666666666</v>
      </c>
      <c r="G2671" s="174">
        <f>E2671*F2671</f>
        <v>93.473333333333329</v>
      </c>
    </row>
    <row r="2672" spans="2:7">
      <c r="B2672" s="175"/>
      <c r="C2672" s="181" t="s">
        <v>270</v>
      </c>
      <c r="D2672" s="182">
        <v>6</v>
      </c>
      <c r="E2672" s="114"/>
      <c r="F2672" s="180"/>
      <c r="G2672" s="174"/>
    </row>
    <row r="2673" spans="2:7">
      <c r="B2673" s="175" t="s">
        <v>365</v>
      </c>
      <c r="C2673" s="104"/>
      <c r="D2673" s="267" t="s">
        <v>364</v>
      </c>
      <c r="E2673" s="114">
        <v>566.45000000000005</v>
      </c>
      <c r="F2673" s="173">
        <f>1/D2674</f>
        <v>0.16666666666666666</v>
      </c>
      <c r="G2673" s="174">
        <f>E2673*F2673</f>
        <v>94.408333333333331</v>
      </c>
    </row>
    <row r="2674" spans="2:7">
      <c r="B2674" s="175"/>
      <c r="C2674" s="181" t="s">
        <v>270</v>
      </c>
      <c r="D2674" s="182">
        <v>6</v>
      </c>
      <c r="E2674" s="114"/>
      <c r="F2674" s="180"/>
      <c r="G2674" s="174"/>
    </row>
    <row r="2675" spans="2:7">
      <c r="B2675" s="175" t="s">
        <v>366</v>
      </c>
      <c r="C2675" s="104"/>
      <c r="D2675" s="267" t="s">
        <v>364</v>
      </c>
      <c r="E2675" s="114">
        <v>487.34</v>
      </c>
      <c r="F2675" s="173">
        <f>1/D2676</f>
        <v>0.16666666666666666</v>
      </c>
      <c r="G2675" s="174">
        <f>E2675*F2675</f>
        <v>81.223333333333329</v>
      </c>
    </row>
    <row r="2676" spans="2:7" ht="13.5" thickBot="1">
      <c r="B2676" s="175"/>
      <c r="C2676" s="181" t="s">
        <v>270</v>
      </c>
      <c r="D2676" s="182">
        <v>6</v>
      </c>
      <c r="E2676" s="114"/>
      <c r="F2676" s="180"/>
      <c r="G2676" s="183"/>
    </row>
    <row r="2677" spans="2:7">
      <c r="B2677" s="175"/>
      <c r="C2677" s="104"/>
      <c r="D2677" s="267"/>
      <c r="E2677" s="114"/>
      <c r="F2677" s="184" t="s">
        <v>339</v>
      </c>
      <c r="G2677" s="170">
        <f>SUM(G2671:G2676)</f>
        <v>269.10500000000002</v>
      </c>
    </row>
    <row r="2678" spans="2:7">
      <c r="B2678" s="175"/>
      <c r="C2678" s="104"/>
      <c r="D2678" s="267"/>
      <c r="E2678" s="114"/>
      <c r="F2678" s="180"/>
      <c r="G2678" s="174"/>
    </row>
    <row r="2679" spans="2:7" ht="13.5" thickBot="1">
      <c r="B2679" s="175"/>
      <c r="C2679" s="104"/>
      <c r="D2679" s="267"/>
      <c r="E2679" s="114"/>
      <c r="F2679" s="191" t="s">
        <v>311</v>
      </c>
      <c r="G2679" s="183">
        <f>G2677+G2668+G2664+G2655</f>
        <v>833.0887687500001</v>
      </c>
    </row>
    <row r="2680" spans="2:7">
      <c r="B2680" s="175"/>
      <c r="C2680" s="104"/>
      <c r="D2680" s="267" t="s">
        <v>285</v>
      </c>
      <c r="E2680" s="197">
        <v>0.05</v>
      </c>
      <c r="F2680" s="191" t="s">
        <v>312</v>
      </c>
      <c r="G2680" s="170">
        <f>+G2679*E2680</f>
        <v>41.654438437500005</v>
      </c>
    </row>
    <row r="2681" spans="2:7" ht="13.5" thickBot="1">
      <c r="B2681" s="169"/>
      <c r="C2681" s="104"/>
      <c r="D2681" s="267"/>
      <c r="E2681" s="114"/>
      <c r="F2681" s="118"/>
      <c r="G2681" s="170"/>
    </row>
    <row r="2682" spans="2:7" ht="14.25" thickTop="1" thickBot="1">
      <c r="B2682" s="185"/>
      <c r="C2682" s="186"/>
      <c r="D2682" s="186"/>
      <c r="E2682" s="187" t="s">
        <v>274</v>
      </c>
      <c r="F2682" s="188"/>
      <c r="G2682" s="189">
        <f>+G2642+G2638+G2628+G2645+G2680</f>
        <v>95.369442997216595</v>
      </c>
    </row>
    <row r="2683" spans="2:7" ht="13.5" thickTop="1">
      <c r="B2683" s="175"/>
      <c r="C2683" s="104"/>
      <c r="D2683" s="104"/>
      <c r="E2683" s="112" t="s">
        <v>275</v>
      </c>
      <c r="F2683" s="113">
        <v>10</v>
      </c>
      <c r="G2683" s="190">
        <f>(+G2682*F2683)/100</f>
        <v>9.5369442997216591</v>
      </c>
    </row>
    <row r="2684" spans="2:7" ht="13.5" thickBot="1">
      <c r="B2684" s="175"/>
      <c r="C2684" s="104"/>
      <c r="D2684" s="104"/>
      <c r="E2684" s="191"/>
      <c r="F2684" s="113"/>
      <c r="G2684" s="183"/>
    </row>
    <row r="2685" spans="2:7">
      <c r="B2685" s="175"/>
      <c r="C2685" s="104"/>
      <c r="D2685" s="104"/>
      <c r="E2685" s="191" t="s">
        <v>276</v>
      </c>
      <c r="F2685" s="113"/>
      <c r="G2685" s="174">
        <f>G2682+G2683+G2684</f>
        <v>104.90638729693825</v>
      </c>
    </row>
    <row r="2686" spans="2:7" ht="13.5" thickBot="1">
      <c r="B2686" s="175"/>
      <c r="C2686" s="104"/>
      <c r="D2686" s="104"/>
      <c r="E2686" s="191" t="s">
        <v>277</v>
      </c>
      <c r="F2686" s="113">
        <v>0.7</v>
      </c>
      <c r="G2686" s="183">
        <f>(+F2686*G2685)/100</f>
        <v>0.73434471107856769</v>
      </c>
    </row>
    <row r="2687" spans="2:7">
      <c r="B2687" s="175"/>
      <c r="C2687" s="104"/>
      <c r="D2687" s="104"/>
      <c r="E2687" s="191" t="s">
        <v>276</v>
      </c>
      <c r="F2687" s="113"/>
      <c r="G2687" s="174">
        <f>+G2685+G2686</f>
        <v>105.64073200801681</v>
      </c>
    </row>
    <row r="2688" spans="2:7" ht="13.5" thickBot="1">
      <c r="B2688" s="175"/>
      <c r="C2688" s="104"/>
      <c r="D2688" s="104"/>
      <c r="E2688" s="191" t="s">
        <v>278</v>
      </c>
      <c r="F2688" s="113">
        <v>3.8</v>
      </c>
      <c r="G2688" s="183">
        <f>(+F2688*G2687)/100</f>
        <v>4.0143478163046389</v>
      </c>
    </row>
    <row r="2689" spans="1:7">
      <c r="B2689" s="175"/>
      <c r="C2689" s="104"/>
      <c r="D2689" s="104"/>
      <c r="E2689" s="191" t="s">
        <v>276</v>
      </c>
      <c r="F2689" s="113"/>
      <c r="G2689" s="174">
        <f>+G2687+G2688</f>
        <v>109.65507982432145</v>
      </c>
    </row>
    <row r="2690" spans="1:7" ht="13.5" thickBot="1">
      <c r="B2690" s="175"/>
      <c r="C2690" s="104"/>
      <c r="D2690" s="104"/>
      <c r="E2690" s="191" t="s">
        <v>279</v>
      </c>
      <c r="F2690" s="113">
        <v>0.5</v>
      </c>
      <c r="G2690" s="183">
        <f>G2689*F2690/100</f>
        <v>0.54827539912160728</v>
      </c>
    </row>
    <row r="2691" spans="1:7" ht="13.5" thickBot="1">
      <c r="B2691" s="175"/>
      <c r="C2691" s="104"/>
      <c r="D2691" s="104"/>
      <c r="E2691" s="118" t="s">
        <v>273</v>
      </c>
      <c r="F2691" s="110"/>
      <c r="G2691" s="170">
        <f>G2689+G2690</f>
        <v>110.20335522344305</v>
      </c>
    </row>
    <row r="2692" spans="1:7" ht="14.25" thickTop="1" thickBot="1">
      <c r="B2692" s="185"/>
      <c r="C2692" s="186"/>
      <c r="D2692" s="186"/>
      <c r="E2692" s="187" t="s">
        <v>6</v>
      </c>
      <c r="F2692" s="188"/>
      <c r="G2692" s="189">
        <f>+G2691</f>
        <v>110.20335522344305</v>
      </c>
    </row>
    <row r="2693" spans="1:7" ht="13.5" thickTop="1"/>
    <row r="2695" spans="1:7">
      <c r="C2695" s="167" t="s">
        <v>607</v>
      </c>
    </row>
    <row r="2696" spans="1:7">
      <c r="F2696" s="276" t="s">
        <v>10</v>
      </c>
      <c r="G2696" s="271" t="s">
        <v>263</v>
      </c>
    </row>
    <row r="2697" spans="1:7">
      <c r="B2697" s="275" t="s">
        <v>42</v>
      </c>
      <c r="C2697" s="167" t="s">
        <v>563</v>
      </c>
      <c r="D2697" s="167"/>
      <c r="E2697" s="167"/>
      <c r="F2697" s="167"/>
      <c r="G2697" s="167"/>
    </row>
    <row r="2698" spans="1:7" ht="12.75" customHeight="1">
      <c r="B2698" s="201" t="s">
        <v>245</v>
      </c>
      <c r="C2698" s="489" t="s">
        <v>564</v>
      </c>
      <c r="D2698" s="489"/>
      <c r="E2698" s="489"/>
      <c r="F2698" s="489"/>
      <c r="G2698" s="489"/>
    </row>
    <row r="2699" spans="1:7" ht="12.75" customHeight="1">
      <c r="A2699" s="111">
        <v>51</v>
      </c>
      <c r="B2699" s="111" t="s">
        <v>246</v>
      </c>
      <c r="C2699" s="489" t="s">
        <v>608</v>
      </c>
      <c r="D2699" s="489"/>
      <c r="E2699" s="489"/>
      <c r="F2699" s="489"/>
      <c r="G2699" s="489"/>
    </row>
    <row r="2700" spans="1:7" ht="13.5" thickBot="1">
      <c r="D2700" s="271"/>
      <c r="E2700" s="271"/>
      <c r="F2700" s="271"/>
      <c r="G2700" s="271"/>
    </row>
    <row r="2701" spans="1:7" ht="13.5" thickTop="1">
      <c r="B2701" s="464" t="s">
        <v>265</v>
      </c>
      <c r="C2701" s="465"/>
      <c r="D2701" s="464" t="s">
        <v>10</v>
      </c>
      <c r="E2701" s="464" t="s">
        <v>266</v>
      </c>
      <c r="F2701" s="464" t="s">
        <v>11</v>
      </c>
      <c r="G2701" s="464" t="s">
        <v>14</v>
      </c>
    </row>
    <row r="2702" spans="1:7" ht="13.5" thickBot="1">
      <c r="B2702" s="466"/>
      <c r="C2702" s="466"/>
      <c r="D2702" s="466"/>
      <c r="E2702" s="466"/>
      <c r="F2702" s="466"/>
      <c r="G2702" s="467"/>
    </row>
    <row r="2703" spans="1:7" ht="13.5" thickTop="1">
      <c r="B2703" s="169" t="s">
        <v>289</v>
      </c>
      <c r="C2703" s="104"/>
      <c r="D2703" s="267"/>
      <c r="E2703" s="114"/>
      <c r="F2703" s="114"/>
      <c r="G2703" s="170"/>
    </row>
    <row r="2704" spans="1:7" ht="13.5" thickBot="1">
      <c r="B2704" s="175" t="s">
        <v>609</v>
      </c>
      <c r="C2704" s="104"/>
      <c r="D2704" s="267" t="s">
        <v>263</v>
      </c>
      <c r="E2704" s="114">
        <v>1158.6187687500001</v>
      </c>
      <c r="F2704" s="173">
        <v>1.2</v>
      </c>
      <c r="G2704" s="174">
        <f>E2704*F2704</f>
        <v>1390.3425225000001</v>
      </c>
    </row>
    <row r="2705" spans="2:7">
      <c r="B2705" s="176"/>
      <c r="C2705" s="177"/>
      <c r="D2705" s="177"/>
      <c r="E2705" s="177"/>
      <c r="F2705" s="118" t="s">
        <v>273</v>
      </c>
      <c r="G2705" s="178">
        <f>SUM(G2704:G2704)</f>
        <v>1390.3425225000001</v>
      </c>
    </row>
    <row r="2706" spans="2:7">
      <c r="B2706" s="169" t="s">
        <v>610</v>
      </c>
      <c r="C2706" s="177"/>
      <c r="D2706" s="177"/>
      <c r="E2706" s="177"/>
      <c r="F2706" s="118"/>
      <c r="G2706" s="170"/>
    </row>
    <row r="2707" spans="2:7">
      <c r="B2707" s="169" t="s">
        <v>338</v>
      </c>
      <c r="C2707" s="104"/>
      <c r="D2707" s="267"/>
      <c r="E2707" s="114"/>
      <c r="F2707" s="118"/>
      <c r="G2707" s="170"/>
    </row>
    <row r="2708" spans="2:7">
      <c r="B2708" s="175" t="s">
        <v>611</v>
      </c>
      <c r="C2708" s="104"/>
      <c r="D2708" s="267" t="s">
        <v>303</v>
      </c>
      <c r="E2708" s="114">
        <v>700.9</v>
      </c>
      <c r="F2708" s="173">
        <f>1/D2709</f>
        <v>8.3333333333333329E-2</v>
      </c>
      <c r="G2708" s="174">
        <f>E2708*F2708</f>
        <v>58.408333333333331</v>
      </c>
    </row>
    <row r="2709" spans="2:7">
      <c r="B2709" s="175"/>
      <c r="C2709" s="181" t="s">
        <v>270</v>
      </c>
      <c r="D2709" s="182">
        <v>12</v>
      </c>
      <c r="E2709" s="114"/>
      <c r="F2709" s="173"/>
      <c r="G2709" s="174"/>
    </row>
    <row r="2710" spans="2:7">
      <c r="B2710" s="175" t="s">
        <v>304</v>
      </c>
      <c r="C2710" s="104"/>
      <c r="D2710" s="267" t="s">
        <v>303</v>
      </c>
      <c r="E2710" s="114">
        <v>355.01</v>
      </c>
      <c r="F2710" s="173">
        <f>1/D2711</f>
        <v>0.16666666666666666</v>
      </c>
      <c r="G2710" s="174">
        <f>E2710*F2710</f>
        <v>59.168333333333329</v>
      </c>
    </row>
    <row r="2711" spans="2:7" ht="13.5" thickBot="1">
      <c r="B2711" s="175"/>
      <c r="C2711" s="181" t="s">
        <v>270</v>
      </c>
      <c r="D2711" s="182">
        <v>6</v>
      </c>
      <c r="E2711" s="114"/>
      <c r="F2711" s="173"/>
      <c r="G2711" s="183"/>
    </row>
    <row r="2712" spans="2:7">
      <c r="B2712" s="175"/>
      <c r="C2712" s="104"/>
      <c r="D2712" s="267"/>
      <c r="E2712" s="114"/>
      <c r="F2712" s="118" t="s">
        <v>273</v>
      </c>
      <c r="G2712" s="178">
        <f>SUM(G2708:G2711)</f>
        <v>117.57666666666665</v>
      </c>
    </row>
    <row r="2713" spans="2:7">
      <c r="B2713" s="175"/>
      <c r="C2713" s="104"/>
      <c r="D2713" s="267"/>
      <c r="E2713" s="114"/>
      <c r="F2713" s="118"/>
      <c r="G2713" s="170"/>
    </row>
    <row r="2714" spans="2:7">
      <c r="B2714" s="169" t="s">
        <v>305</v>
      </c>
      <c r="C2714" s="104"/>
      <c r="D2714" s="267"/>
      <c r="E2714" s="114"/>
      <c r="F2714" s="118"/>
      <c r="G2714" s="170"/>
    </row>
    <row r="2715" spans="2:7" ht="13.5" thickBot="1">
      <c r="B2715" s="175" t="s">
        <v>306</v>
      </c>
      <c r="C2715" s="104"/>
      <c r="D2715" s="267" t="s">
        <v>344</v>
      </c>
      <c r="E2715" s="114">
        <f>+G2712</f>
        <v>117.57666666666665</v>
      </c>
      <c r="F2715" s="173">
        <v>0.03</v>
      </c>
      <c r="G2715" s="183">
        <f>E2715*F2715</f>
        <v>3.5272999999999994</v>
      </c>
    </row>
    <row r="2716" spans="2:7">
      <c r="B2716" s="175"/>
      <c r="C2716" s="104"/>
      <c r="D2716" s="267"/>
      <c r="E2716" s="114"/>
      <c r="F2716" s="118" t="s">
        <v>273</v>
      </c>
      <c r="G2716" s="170">
        <f>SUM(G2713:G2715)</f>
        <v>3.5272999999999994</v>
      </c>
    </row>
    <row r="2717" spans="2:7">
      <c r="B2717" s="175"/>
      <c r="C2717" s="104"/>
      <c r="D2717" s="267"/>
      <c r="E2717" s="114"/>
      <c r="F2717" s="118"/>
      <c r="G2717" s="170"/>
    </row>
    <row r="2718" spans="2:7">
      <c r="B2718" s="169" t="s">
        <v>308</v>
      </c>
      <c r="C2718" s="104"/>
      <c r="D2718" s="267"/>
      <c r="E2718" s="114"/>
      <c r="F2718" s="118"/>
      <c r="G2718" s="170"/>
    </row>
    <row r="2719" spans="2:7">
      <c r="B2719" s="175" t="s">
        <v>355</v>
      </c>
      <c r="C2719" s="104"/>
      <c r="D2719" s="267" t="s">
        <v>269</v>
      </c>
      <c r="E2719" s="114">
        <v>74.83</v>
      </c>
      <c r="F2719" s="173">
        <f>1/D2720</f>
        <v>8.3333333333333329E-2</v>
      </c>
      <c r="G2719" s="174">
        <f>E2719*F2719</f>
        <v>6.2358333333333329</v>
      </c>
    </row>
    <row r="2720" spans="2:7" ht="13.5" thickBot="1">
      <c r="B2720" s="175"/>
      <c r="C2720" s="181" t="s">
        <v>270</v>
      </c>
      <c r="D2720" s="182">
        <v>12</v>
      </c>
      <c r="E2720" s="114"/>
      <c r="F2720" s="173"/>
      <c r="G2720" s="183"/>
    </row>
    <row r="2721" spans="2:7">
      <c r="B2721" s="175"/>
      <c r="C2721" s="104"/>
      <c r="D2721" s="267"/>
      <c r="E2721" s="114"/>
      <c r="F2721" s="118" t="s">
        <v>273</v>
      </c>
      <c r="G2721" s="170">
        <f>SUM(G2719:G2720)</f>
        <v>6.2358333333333329</v>
      </c>
    </row>
    <row r="2722" spans="2:7">
      <c r="B2722" s="175"/>
      <c r="C2722" s="104"/>
      <c r="D2722" s="267"/>
      <c r="E2722" s="114"/>
      <c r="F2722" s="118"/>
      <c r="G2722" s="170"/>
    </row>
    <row r="2723" spans="2:7">
      <c r="B2723" s="169" t="s">
        <v>612</v>
      </c>
      <c r="C2723" s="177"/>
      <c r="D2723" s="177"/>
      <c r="E2723" s="177"/>
      <c r="F2723" s="118"/>
      <c r="G2723" s="170"/>
    </row>
    <row r="2724" spans="2:7">
      <c r="B2724" s="169" t="s">
        <v>289</v>
      </c>
      <c r="C2724" s="104"/>
      <c r="D2724" s="267"/>
      <c r="E2724" s="114"/>
      <c r="F2724" s="118"/>
      <c r="G2724" s="170"/>
    </row>
    <row r="2725" spans="2:7">
      <c r="B2725" s="175" t="s">
        <v>362</v>
      </c>
      <c r="C2725" s="104"/>
      <c r="D2725" s="267" t="s">
        <v>263</v>
      </c>
      <c r="E2725" s="114">
        <v>10</v>
      </c>
      <c r="F2725" s="180">
        <v>0.8</v>
      </c>
      <c r="G2725" s="174">
        <f>E2725*F2725</f>
        <v>8</v>
      </c>
    </row>
    <row r="2726" spans="2:7" ht="13.5" thickBot="1">
      <c r="B2726" s="175" t="s">
        <v>613</v>
      </c>
      <c r="C2726" s="104"/>
      <c r="D2726" s="267" t="s">
        <v>263</v>
      </c>
      <c r="E2726" s="114">
        <v>1800</v>
      </c>
      <c r="F2726" s="279">
        <v>0.16</v>
      </c>
      <c r="G2726" s="174">
        <f>E2726*F2726</f>
        <v>288</v>
      </c>
    </row>
    <row r="2727" spans="2:7">
      <c r="B2727" s="176"/>
      <c r="C2727" s="177"/>
      <c r="D2727" s="177"/>
      <c r="E2727" s="177"/>
      <c r="F2727" s="118" t="s">
        <v>273</v>
      </c>
      <c r="G2727" s="178">
        <f>SUM(G2726:G2726)</f>
        <v>288</v>
      </c>
    </row>
    <row r="2728" spans="2:7">
      <c r="B2728" s="175"/>
      <c r="C2728" s="104"/>
      <c r="D2728" s="267"/>
      <c r="E2728" s="114"/>
      <c r="F2728" s="118"/>
      <c r="G2728" s="170"/>
    </row>
    <row r="2729" spans="2:7">
      <c r="B2729" s="169" t="s">
        <v>308</v>
      </c>
      <c r="C2729" s="104"/>
      <c r="D2729" s="267"/>
      <c r="E2729" s="114"/>
      <c r="F2729" s="118"/>
      <c r="G2729" s="170"/>
    </row>
    <row r="2730" spans="2:7">
      <c r="B2730" s="175" t="s">
        <v>614</v>
      </c>
      <c r="C2730" s="104"/>
      <c r="D2730" s="267" t="s">
        <v>269</v>
      </c>
      <c r="E2730" s="114">
        <v>1310.87</v>
      </c>
      <c r="F2730" s="173">
        <f>1/D2731</f>
        <v>1</v>
      </c>
      <c r="G2730" s="174">
        <f>E2730*F2730</f>
        <v>1310.87</v>
      </c>
    </row>
    <row r="2731" spans="2:7">
      <c r="B2731" s="175"/>
      <c r="C2731" s="181" t="s">
        <v>270</v>
      </c>
      <c r="D2731" s="182">
        <v>1</v>
      </c>
      <c r="E2731" s="114"/>
      <c r="F2731" s="180"/>
      <c r="G2731" s="174"/>
    </row>
    <row r="2732" spans="2:7">
      <c r="B2732" s="175" t="s">
        <v>615</v>
      </c>
      <c r="C2732" s="104"/>
      <c r="D2732" s="267" t="s">
        <v>269</v>
      </c>
      <c r="E2732" s="114">
        <v>53.17</v>
      </c>
      <c r="F2732" s="173">
        <f>1/D2733</f>
        <v>0.8</v>
      </c>
      <c r="G2732" s="174">
        <f>ROUND(F2732*E2732,2)</f>
        <v>42.54</v>
      </c>
    </row>
    <row r="2733" spans="2:7">
      <c r="B2733" s="175"/>
      <c r="C2733" s="181" t="s">
        <v>270</v>
      </c>
      <c r="D2733" s="182">
        <v>1.25</v>
      </c>
      <c r="E2733" s="114"/>
      <c r="F2733" s="279"/>
      <c r="G2733" s="174"/>
    </row>
    <row r="2734" spans="2:7">
      <c r="B2734" s="175" t="s">
        <v>616</v>
      </c>
      <c r="C2734" s="104"/>
      <c r="D2734" s="267" t="s">
        <v>269</v>
      </c>
      <c r="E2734" s="114">
        <v>135.30000000000001</v>
      </c>
      <c r="F2734" s="173">
        <f>1/D2735</f>
        <v>0.8</v>
      </c>
      <c r="G2734" s="174">
        <f>ROUND(F2734*E2734,2)</f>
        <v>108.24</v>
      </c>
    </row>
    <row r="2735" spans="2:7">
      <c r="B2735" s="175"/>
      <c r="C2735" s="181" t="s">
        <v>270</v>
      </c>
      <c r="D2735" s="182">
        <v>1.25</v>
      </c>
      <c r="E2735" s="114"/>
      <c r="F2735" s="279"/>
      <c r="G2735" s="174"/>
    </row>
    <row r="2736" spans="2:7">
      <c r="B2736" s="175" t="s">
        <v>617</v>
      </c>
      <c r="C2736" s="104"/>
      <c r="D2736" s="267" t="s">
        <v>269</v>
      </c>
      <c r="E2736" s="114">
        <v>275.79000000000002</v>
      </c>
      <c r="F2736" s="173">
        <f>1/D2737</f>
        <v>0.8</v>
      </c>
      <c r="G2736" s="174">
        <f>ROUND(F2736*E2736,2)</f>
        <v>220.63</v>
      </c>
    </row>
    <row r="2737" spans="2:7">
      <c r="B2737" s="175"/>
      <c r="C2737" s="181" t="s">
        <v>270</v>
      </c>
      <c r="D2737" s="182">
        <v>1.25</v>
      </c>
      <c r="E2737" s="114"/>
      <c r="F2737" s="279"/>
      <c r="G2737" s="174"/>
    </row>
    <row r="2738" spans="2:7">
      <c r="B2738" s="171" t="s">
        <v>618</v>
      </c>
      <c r="C2738" s="104"/>
      <c r="D2738" s="267" t="s">
        <v>269</v>
      </c>
      <c r="E2738" s="114">
        <v>133.35</v>
      </c>
      <c r="F2738" s="173">
        <f>1/D2739</f>
        <v>0.8</v>
      </c>
      <c r="G2738" s="174">
        <f>ROUND(F2738*E2738,2)</f>
        <v>106.68</v>
      </c>
    </row>
    <row r="2739" spans="2:7" ht="13.5" thickBot="1">
      <c r="B2739" s="171"/>
      <c r="C2739" s="181" t="s">
        <v>270</v>
      </c>
      <c r="D2739" s="182">
        <v>1.25</v>
      </c>
      <c r="E2739" s="114"/>
      <c r="F2739" s="279"/>
      <c r="G2739" s="174"/>
    </row>
    <row r="2740" spans="2:7">
      <c r="B2740" s="175"/>
      <c r="C2740" s="104"/>
      <c r="D2740" s="267"/>
      <c r="E2740" s="114"/>
      <c r="F2740" s="118" t="s">
        <v>273</v>
      </c>
      <c r="G2740" s="178">
        <f>SUM(G2730:G2738)</f>
        <v>1788.9599999999998</v>
      </c>
    </row>
    <row r="2741" spans="2:7" ht="13.5" thickBot="1">
      <c r="B2741" s="175"/>
      <c r="C2741" s="104"/>
      <c r="D2741" s="267"/>
      <c r="E2741" s="114"/>
      <c r="F2741" s="173"/>
      <c r="G2741" s="174"/>
    </row>
    <row r="2742" spans="2:7" ht="14.25" thickTop="1" thickBot="1">
      <c r="B2742" s="185"/>
      <c r="C2742" s="186"/>
      <c r="D2742" s="186"/>
      <c r="E2742" s="187" t="s">
        <v>274</v>
      </c>
      <c r="F2742" s="188"/>
      <c r="G2742" s="189">
        <f>G2740+G2727+G2721+G2716+G2712++G2705</f>
        <v>3594.6423225000003</v>
      </c>
    </row>
    <row r="2743" spans="2:7" ht="13.5" thickTop="1">
      <c r="B2743" s="175"/>
      <c r="C2743" s="104"/>
      <c r="D2743" s="104"/>
      <c r="E2743" s="112" t="s">
        <v>275</v>
      </c>
      <c r="F2743" s="113">
        <v>10</v>
      </c>
      <c r="G2743" s="190">
        <f>(+G2742*F2743)/100</f>
        <v>359.46423225000007</v>
      </c>
    </row>
    <row r="2744" spans="2:7" ht="13.5" thickBot="1">
      <c r="B2744" s="175"/>
      <c r="C2744" s="104"/>
      <c r="D2744" s="104"/>
      <c r="E2744" s="191"/>
      <c r="F2744" s="113"/>
      <c r="G2744" s="183"/>
    </row>
    <row r="2745" spans="2:7">
      <c r="B2745" s="175"/>
      <c r="C2745" s="104"/>
      <c r="D2745" s="104"/>
      <c r="E2745" s="191" t="s">
        <v>276</v>
      </c>
      <c r="F2745" s="113"/>
      <c r="G2745" s="174">
        <f>G2742+G2743+G2744</f>
        <v>3954.1065547500002</v>
      </c>
    </row>
    <row r="2746" spans="2:7" ht="13.5" thickBot="1">
      <c r="B2746" s="175"/>
      <c r="C2746" s="104"/>
      <c r="D2746" s="104"/>
      <c r="E2746" s="191" t="s">
        <v>277</v>
      </c>
      <c r="F2746" s="113">
        <v>0.7</v>
      </c>
      <c r="G2746" s="183">
        <f>(+F2746*G2745)/100</f>
        <v>27.678745883249999</v>
      </c>
    </row>
    <row r="2747" spans="2:7">
      <c r="B2747" s="175"/>
      <c r="C2747" s="104"/>
      <c r="D2747" s="104"/>
      <c r="E2747" s="191" t="s">
        <v>276</v>
      </c>
      <c r="F2747" s="113"/>
      <c r="G2747" s="174">
        <f>+G2745+G2746</f>
        <v>3981.7853006332502</v>
      </c>
    </row>
    <row r="2748" spans="2:7" ht="13.5" thickBot="1">
      <c r="B2748" s="175"/>
      <c r="C2748" s="104"/>
      <c r="D2748" s="104"/>
      <c r="E2748" s="191" t="s">
        <v>278</v>
      </c>
      <c r="F2748" s="113">
        <v>3.8</v>
      </c>
      <c r="G2748" s="183">
        <f>(+F2748*G2747)/100</f>
        <v>151.3078414240635</v>
      </c>
    </row>
    <row r="2749" spans="2:7">
      <c r="B2749" s="175"/>
      <c r="C2749" s="104"/>
      <c r="D2749" s="104"/>
      <c r="E2749" s="191" t="s">
        <v>276</v>
      </c>
      <c r="F2749" s="113"/>
      <c r="G2749" s="174">
        <f>+G2747+G2748</f>
        <v>4133.0931420573133</v>
      </c>
    </row>
    <row r="2750" spans="2:7" ht="13.5" thickBot="1">
      <c r="B2750" s="175"/>
      <c r="C2750" s="104"/>
      <c r="D2750" s="104"/>
      <c r="E2750" s="191" t="s">
        <v>279</v>
      </c>
      <c r="F2750" s="113">
        <v>0.5</v>
      </c>
      <c r="G2750" s="183">
        <f>G2749*F2750/100</f>
        <v>20.665465710286568</v>
      </c>
    </row>
    <row r="2751" spans="2:7" ht="13.5" thickBot="1">
      <c r="B2751" s="175"/>
      <c r="C2751" s="104"/>
      <c r="D2751" s="104"/>
      <c r="E2751" s="118" t="s">
        <v>273</v>
      </c>
      <c r="F2751" s="110"/>
      <c r="G2751" s="170">
        <f>G2749+G2750</f>
        <v>4153.7586077675996</v>
      </c>
    </row>
    <row r="2752" spans="2:7" ht="14.25" thickTop="1" thickBot="1">
      <c r="B2752" s="185"/>
      <c r="C2752" s="186"/>
      <c r="D2752" s="186"/>
      <c r="E2752" s="187" t="s">
        <v>6</v>
      </c>
      <c r="F2752" s="188"/>
      <c r="G2752" s="189">
        <f>+G2751</f>
        <v>4153.7586077675996</v>
      </c>
    </row>
    <row r="2753" spans="1:7" ht="13.5" thickTop="1"/>
    <row r="2755" spans="1:7">
      <c r="B2755" s="116"/>
      <c r="C2755" s="479" t="s">
        <v>84</v>
      </c>
      <c r="D2755" s="479"/>
      <c r="E2755" s="479"/>
      <c r="F2755" s="479"/>
      <c r="G2755" s="479"/>
    </row>
    <row r="2756" spans="1:7">
      <c r="B2756" s="116"/>
      <c r="C2756" s="271"/>
      <c r="D2756" s="271"/>
      <c r="E2756" s="271"/>
      <c r="F2756" s="271" t="s">
        <v>10</v>
      </c>
      <c r="G2756" s="271" t="s">
        <v>263</v>
      </c>
    </row>
    <row r="2757" spans="1:7">
      <c r="B2757" s="275" t="s">
        <v>42</v>
      </c>
      <c r="C2757" s="167" t="s">
        <v>85</v>
      </c>
      <c r="D2757" s="167"/>
      <c r="E2757" s="167"/>
      <c r="F2757" s="167"/>
      <c r="G2757" s="167"/>
    </row>
    <row r="2758" spans="1:7" ht="12.75" customHeight="1">
      <c r="B2758" s="275" t="s">
        <v>245</v>
      </c>
      <c r="C2758" s="462" t="s">
        <v>86</v>
      </c>
      <c r="D2758" s="462"/>
      <c r="E2758" s="462"/>
      <c r="F2758" s="462"/>
      <c r="G2758" s="462"/>
    </row>
    <row r="2759" spans="1:7">
      <c r="B2759" s="275" t="s">
        <v>246</v>
      </c>
      <c r="C2759" s="167" t="s">
        <v>566</v>
      </c>
      <c r="D2759" s="167"/>
      <c r="E2759" s="167"/>
      <c r="F2759" s="167"/>
      <c r="G2759" s="167"/>
    </row>
    <row r="2760" spans="1:7">
      <c r="A2760" s="111">
        <v>52</v>
      </c>
      <c r="B2760" s="275" t="s">
        <v>280</v>
      </c>
      <c r="C2760" s="168" t="s">
        <v>567</v>
      </c>
      <c r="D2760" s="168"/>
      <c r="E2760" s="168"/>
      <c r="F2760" s="168"/>
      <c r="G2760" s="168"/>
    </row>
    <row r="2761" spans="1:7" ht="13.5" thickBot="1">
      <c r="B2761" s="117"/>
    </row>
    <row r="2762" spans="1:7" ht="13.5" thickTop="1">
      <c r="B2762" s="464" t="s">
        <v>265</v>
      </c>
      <c r="C2762" s="465"/>
      <c r="D2762" s="464" t="s">
        <v>10</v>
      </c>
      <c r="E2762" s="464" t="s">
        <v>266</v>
      </c>
      <c r="F2762" s="464" t="s">
        <v>11</v>
      </c>
      <c r="G2762" s="464" t="s">
        <v>14</v>
      </c>
    </row>
    <row r="2763" spans="1:7" ht="13.5" thickBot="1">
      <c r="B2763" s="466"/>
      <c r="C2763" s="466"/>
      <c r="D2763" s="466"/>
      <c r="E2763" s="466"/>
      <c r="F2763" s="466"/>
      <c r="G2763" s="467"/>
    </row>
    <row r="2764" spans="1:7" ht="13.5" thickTop="1">
      <c r="B2764" s="169" t="s">
        <v>289</v>
      </c>
      <c r="C2764" s="104"/>
      <c r="D2764" s="267"/>
      <c r="E2764" s="114"/>
      <c r="F2764" s="114"/>
      <c r="G2764" s="170"/>
    </row>
    <row r="2765" spans="1:7" ht="13.5" thickBot="1">
      <c r="B2765" s="175" t="s">
        <v>352</v>
      </c>
      <c r="C2765" s="104"/>
      <c r="D2765" s="267" t="s">
        <v>353</v>
      </c>
      <c r="E2765" s="114">
        <v>18</v>
      </c>
      <c r="F2765" s="173">
        <v>0.5</v>
      </c>
      <c r="G2765" s="183">
        <f>E2765*F2765</f>
        <v>9</v>
      </c>
    </row>
    <row r="2766" spans="1:7">
      <c r="B2766" s="176"/>
      <c r="C2766" s="177"/>
      <c r="D2766" s="177"/>
      <c r="E2766" s="177"/>
      <c r="F2766" s="118" t="s">
        <v>273</v>
      </c>
      <c r="G2766" s="170">
        <f>SUM(G2765)</f>
        <v>9</v>
      </c>
    </row>
    <row r="2767" spans="1:7">
      <c r="B2767" s="176"/>
      <c r="C2767" s="177"/>
      <c r="D2767" s="177"/>
      <c r="E2767" s="177"/>
      <c r="F2767" s="118"/>
      <c r="G2767" s="170"/>
    </row>
    <row r="2768" spans="1:7">
      <c r="B2768" s="179" t="s">
        <v>301</v>
      </c>
      <c r="C2768" s="177"/>
      <c r="D2768" s="177"/>
      <c r="E2768" s="177"/>
      <c r="F2768" s="118"/>
      <c r="G2768" s="170"/>
    </row>
    <row r="2769" spans="2:7">
      <c r="B2769" s="175" t="s">
        <v>354</v>
      </c>
      <c r="C2769" s="104"/>
      <c r="D2769" s="267" t="s">
        <v>303</v>
      </c>
      <c r="E2769" s="114">
        <v>700.9</v>
      </c>
      <c r="F2769" s="173">
        <f>1/D2770</f>
        <v>0.18181818181818182</v>
      </c>
      <c r="G2769" s="174">
        <f>E2769*F2769</f>
        <v>127.43636363636364</v>
      </c>
    </row>
    <row r="2770" spans="2:7">
      <c r="B2770" s="175"/>
      <c r="C2770" s="181" t="s">
        <v>270</v>
      </c>
      <c r="D2770" s="182">
        <v>5.5</v>
      </c>
      <c r="E2770" s="114"/>
      <c r="F2770" s="173"/>
      <c r="G2770" s="174"/>
    </row>
    <row r="2771" spans="2:7">
      <c r="B2771" s="175" t="s">
        <v>304</v>
      </c>
      <c r="C2771" s="104"/>
      <c r="D2771" s="267" t="s">
        <v>303</v>
      </c>
      <c r="E2771" s="114">
        <v>355.01</v>
      </c>
      <c r="F2771" s="173">
        <f>1/D2772</f>
        <v>0.18181818181818182</v>
      </c>
      <c r="G2771" s="174">
        <f>E2771*F2771</f>
        <v>64.547272727272727</v>
      </c>
    </row>
    <row r="2772" spans="2:7">
      <c r="B2772" s="175"/>
      <c r="C2772" s="181" t="s">
        <v>270</v>
      </c>
      <c r="D2772" s="182">
        <v>5.5</v>
      </c>
      <c r="E2772" s="114"/>
      <c r="F2772" s="173"/>
      <c r="G2772" s="174"/>
    </row>
    <row r="2773" spans="2:7">
      <c r="B2773" s="175" t="s">
        <v>354</v>
      </c>
      <c r="C2773" s="104"/>
      <c r="D2773" s="267" t="s">
        <v>303</v>
      </c>
      <c r="E2773" s="114">
        <v>700.9</v>
      </c>
      <c r="F2773" s="173">
        <f>1/D2774</f>
        <v>0.2857142857142857</v>
      </c>
      <c r="G2773" s="174">
        <f>E2773*F2773</f>
        <v>200.25714285714284</v>
      </c>
    </row>
    <row r="2774" spans="2:7">
      <c r="B2774" s="175"/>
      <c r="C2774" s="181" t="s">
        <v>270</v>
      </c>
      <c r="D2774" s="182">
        <v>3.5</v>
      </c>
      <c r="E2774" s="114"/>
      <c r="F2774" s="173"/>
      <c r="G2774" s="174"/>
    </row>
    <row r="2775" spans="2:7">
      <c r="B2775" s="175" t="s">
        <v>304</v>
      </c>
      <c r="C2775" s="104"/>
      <c r="D2775" s="267" t="s">
        <v>303</v>
      </c>
      <c r="E2775" s="114">
        <v>355.01</v>
      </c>
      <c r="F2775" s="173">
        <f>1/D2776</f>
        <v>0.625</v>
      </c>
      <c r="G2775" s="174">
        <f>E2775*F2775</f>
        <v>221.88124999999999</v>
      </c>
    </row>
    <row r="2776" spans="2:7" ht="13.5" thickBot="1">
      <c r="B2776" s="175"/>
      <c r="C2776" s="181" t="s">
        <v>270</v>
      </c>
      <c r="D2776" s="182">
        <v>1.6</v>
      </c>
      <c r="E2776" s="114"/>
      <c r="F2776" s="173"/>
      <c r="G2776" s="183"/>
    </row>
    <row r="2777" spans="2:7">
      <c r="B2777" s="175"/>
      <c r="C2777" s="104"/>
      <c r="D2777" s="267"/>
      <c r="E2777" s="114"/>
      <c r="F2777" s="118" t="s">
        <v>273</v>
      </c>
      <c r="G2777" s="170">
        <f>SUM(G2769:G2775)</f>
        <v>614.12202922077927</v>
      </c>
    </row>
    <row r="2778" spans="2:7">
      <c r="B2778" s="175"/>
      <c r="C2778" s="104"/>
      <c r="D2778" s="267"/>
      <c r="E2778" s="114"/>
      <c r="F2778" s="118"/>
      <c r="G2778" s="170"/>
    </row>
    <row r="2779" spans="2:7">
      <c r="B2779" s="169" t="s">
        <v>305</v>
      </c>
      <c r="C2779" s="104"/>
      <c r="D2779" s="267"/>
      <c r="E2779" s="114"/>
      <c r="F2779" s="118"/>
      <c r="G2779" s="170"/>
    </row>
    <row r="2780" spans="2:7" ht="13.5" thickBot="1">
      <c r="B2780" s="175" t="s">
        <v>306</v>
      </c>
      <c r="C2780" s="104"/>
      <c r="D2780" s="267" t="s">
        <v>344</v>
      </c>
      <c r="E2780" s="114">
        <f>+G2777</f>
        <v>614.12202922077927</v>
      </c>
      <c r="F2780" s="173">
        <v>0.03</v>
      </c>
      <c r="G2780" s="183">
        <f>E2780*F2780</f>
        <v>18.423660876623376</v>
      </c>
    </row>
    <row r="2781" spans="2:7">
      <c r="B2781" s="175"/>
      <c r="C2781" s="104"/>
      <c r="D2781" s="267"/>
      <c r="E2781" s="114"/>
      <c r="F2781" s="118" t="s">
        <v>273</v>
      </c>
      <c r="G2781" s="170">
        <f>SUM(G2778:G2780)</f>
        <v>18.423660876623376</v>
      </c>
    </row>
    <row r="2782" spans="2:7">
      <c r="B2782" s="175"/>
      <c r="C2782" s="104"/>
      <c r="D2782" s="267"/>
      <c r="E2782" s="114"/>
      <c r="F2782" s="118"/>
      <c r="G2782" s="170"/>
    </row>
    <row r="2783" spans="2:7">
      <c r="B2783" s="169" t="s">
        <v>308</v>
      </c>
      <c r="C2783" s="104"/>
      <c r="D2783" s="267"/>
      <c r="E2783" s="114"/>
      <c r="F2783" s="118"/>
      <c r="G2783" s="170"/>
    </row>
    <row r="2784" spans="2:7">
      <c r="B2784" s="175" t="s">
        <v>355</v>
      </c>
      <c r="C2784" s="104"/>
      <c r="D2784" s="267" t="s">
        <v>269</v>
      </c>
      <c r="E2784" s="114">
        <v>74.83</v>
      </c>
      <c r="F2784" s="173">
        <f>1/D2785</f>
        <v>0.2</v>
      </c>
      <c r="G2784" s="174">
        <f>E2784*F2784</f>
        <v>14.966000000000001</v>
      </c>
    </row>
    <row r="2785" spans="2:7" ht="13.5" thickBot="1">
      <c r="B2785" s="175"/>
      <c r="C2785" s="181" t="s">
        <v>270</v>
      </c>
      <c r="D2785" s="182">
        <v>5</v>
      </c>
      <c r="E2785" s="114"/>
      <c r="F2785" s="173"/>
      <c r="G2785" s="183"/>
    </row>
    <row r="2786" spans="2:7">
      <c r="B2786" s="175"/>
      <c r="C2786" s="104"/>
      <c r="D2786" s="267"/>
      <c r="E2786" s="114"/>
      <c r="F2786" s="118" t="s">
        <v>273</v>
      </c>
      <c r="G2786" s="170">
        <f>SUM(G2784:G2785)</f>
        <v>14.966000000000001</v>
      </c>
    </row>
    <row r="2787" spans="2:7">
      <c r="B2787" s="175"/>
      <c r="C2787" s="104"/>
      <c r="D2787" s="267"/>
      <c r="E2787" s="114"/>
      <c r="F2787" s="118"/>
      <c r="G2787" s="170"/>
    </row>
    <row r="2788" spans="2:7">
      <c r="B2788" s="169" t="s">
        <v>356</v>
      </c>
      <c r="C2788" s="104"/>
      <c r="D2788" s="267"/>
      <c r="E2788" s="114"/>
      <c r="F2788" s="118"/>
      <c r="G2788" s="170"/>
    </row>
    <row r="2789" spans="2:7">
      <c r="B2789" s="169"/>
      <c r="C2789" s="104"/>
      <c r="D2789" s="267"/>
      <c r="E2789" s="114"/>
      <c r="F2789" s="118"/>
      <c r="G2789" s="170"/>
    </row>
    <row r="2790" spans="2:7">
      <c r="B2790" s="169" t="s">
        <v>619</v>
      </c>
      <c r="C2790" s="104"/>
      <c r="D2790" s="267" t="s">
        <v>263</v>
      </c>
      <c r="E2790" s="114"/>
      <c r="F2790" s="198"/>
      <c r="G2790" s="170"/>
    </row>
    <row r="2791" spans="2:7">
      <c r="B2791" s="169" t="s">
        <v>289</v>
      </c>
      <c r="C2791" s="104"/>
      <c r="D2791" s="267"/>
      <c r="E2791" s="114"/>
      <c r="F2791" s="198"/>
      <c r="G2791" s="170"/>
    </row>
    <row r="2792" spans="2:7">
      <c r="B2792" s="175" t="s">
        <v>358</v>
      </c>
      <c r="C2792" s="104"/>
      <c r="D2792" s="267" t="s">
        <v>359</v>
      </c>
      <c r="E2792" s="114">
        <v>2100</v>
      </c>
      <c r="F2792" s="180">
        <v>0.32</v>
      </c>
      <c r="G2792" s="174">
        <f>E2792*F2792</f>
        <v>672</v>
      </c>
    </row>
    <row r="2793" spans="2:7">
      <c r="B2793" s="175" t="s">
        <v>360</v>
      </c>
      <c r="C2793" s="104"/>
      <c r="D2793" s="267" t="s">
        <v>263</v>
      </c>
      <c r="E2793" s="114">
        <v>125</v>
      </c>
      <c r="F2793" s="180">
        <v>0.51790000000000003</v>
      </c>
      <c r="G2793" s="174">
        <f>ROUND(F2793*E2793,2)</f>
        <v>64.739999999999995</v>
      </c>
    </row>
    <row r="2794" spans="2:7">
      <c r="B2794" s="175" t="s">
        <v>361</v>
      </c>
      <c r="C2794" s="104"/>
      <c r="D2794" s="267" t="s">
        <v>263</v>
      </c>
      <c r="E2794" s="114">
        <v>200</v>
      </c>
      <c r="F2794" s="180">
        <v>0.63959999999999995</v>
      </c>
      <c r="G2794" s="174">
        <f>E2794*F2794</f>
        <v>127.91999999999999</v>
      </c>
    </row>
    <row r="2795" spans="2:7" ht="13.5" thickBot="1">
      <c r="B2795" s="175" t="s">
        <v>362</v>
      </c>
      <c r="C2795" s="104"/>
      <c r="D2795" s="267" t="s">
        <v>263</v>
      </c>
      <c r="E2795" s="114">
        <v>10</v>
      </c>
      <c r="F2795" s="180">
        <v>0.2</v>
      </c>
      <c r="G2795" s="183">
        <f>E2795*F2795</f>
        <v>2</v>
      </c>
    </row>
    <row r="2796" spans="2:7">
      <c r="B2796" s="175"/>
      <c r="C2796" s="104"/>
      <c r="D2796" s="267"/>
      <c r="E2796" s="114"/>
      <c r="F2796" s="184" t="s">
        <v>339</v>
      </c>
      <c r="G2796" s="170">
        <f>SUM(G2792:G2795)</f>
        <v>866.66</v>
      </c>
    </row>
    <row r="2797" spans="2:7">
      <c r="B2797" s="175"/>
      <c r="C2797" s="104"/>
      <c r="D2797" s="267"/>
      <c r="E2797" s="114"/>
      <c r="F2797" s="180"/>
      <c r="G2797" s="174"/>
    </row>
    <row r="2798" spans="2:7">
      <c r="B2798" s="179" t="s">
        <v>301</v>
      </c>
      <c r="C2798" s="104"/>
      <c r="D2798" s="267"/>
      <c r="E2798" s="114"/>
      <c r="F2798" s="180"/>
      <c r="G2798" s="174"/>
    </row>
    <row r="2799" spans="2:7">
      <c r="B2799" s="175" t="s">
        <v>304</v>
      </c>
      <c r="C2799" s="104"/>
      <c r="D2799" s="267" t="s">
        <v>303</v>
      </c>
      <c r="E2799" s="114">
        <v>355.01</v>
      </c>
      <c r="F2799" s="173">
        <f>1/D2800</f>
        <v>2.0833333333333332E-2</v>
      </c>
      <c r="G2799" s="174">
        <f>E2799*F2799</f>
        <v>7.3960416666666662</v>
      </c>
    </row>
    <row r="2800" spans="2:7">
      <c r="B2800" s="175"/>
      <c r="C2800" s="181" t="s">
        <v>270</v>
      </c>
      <c r="D2800" s="182">
        <v>48</v>
      </c>
      <c r="E2800" s="114"/>
      <c r="F2800" s="180"/>
      <c r="G2800" s="174"/>
    </row>
    <row r="2801" spans="2:7">
      <c r="B2801" s="175" t="s">
        <v>304</v>
      </c>
      <c r="C2801" s="104"/>
      <c r="D2801" s="267" t="s">
        <v>303</v>
      </c>
      <c r="E2801" s="114">
        <v>355.01</v>
      </c>
      <c r="F2801" s="173">
        <f>1/D2802</f>
        <v>2.0833333333333332E-2</v>
      </c>
      <c r="G2801" s="174">
        <f>E2801*F2801</f>
        <v>7.3960416666666662</v>
      </c>
    </row>
    <row r="2802" spans="2:7">
      <c r="B2802" s="175"/>
      <c r="C2802" s="181" t="s">
        <v>270</v>
      </c>
      <c r="D2802" s="182">
        <v>48</v>
      </c>
      <c r="E2802" s="114"/>
      <c r="F2802" s="180"/>
      <c r="G2802" s="174"/>
    </row>
    <row r="2803" spans="2:7">
      <c r="B2803" s="175" t="s">
        <v>304</v>
      </c>
      <c r="C2803" s="104"/>
      <c r="D2803" s="267" t="s">
        <v>303</v>
      </c>
      <c r="E2803" s="114">
        <v>355.01</v>
      </c>
      <c r="F2803" s="173">
        <f>1/D2804</f>
        <v>2.0833333333333332E-2</v>
      </c>
      <c r="G2803" s="174">
        <f>E2803*F2803</f>
        <v>7.3960416666666662</v>
      </c>
    </row>
    <row r="2804" spans="2:7" ht="13.5" thickBot="1">
      <c r="B2804" s="175"/>
      <c r="C2804" s="181" t="s">
        <v>270</v>
      </c>
      <c r="D2804" s="182">
        <v>48</v>
      </c>
      <c r="E2804" s="114"/>
      <c r="F2804" s="180"/>
      <c r="G2804" s="183"/>
    </row>
    <row r="2805" spans="2:7">
      <c r="B2805" s="175"/>
      <c r="C2805" s="104"/>
      <c r="D2805" s="267"/>
      <c r="E2805" s="114"/>
      <c r="F2805" s="184" t="s">
        <v>339</v>
      </c>
      <c r="G2805" s="170">
        <f>SUM(G2799:G2804)</f>
        <v>22.188124999999999</v>
      </c>
    </row>
    <row r="2806" spans="2:7">
      <c r="B2806" s="175"/>
      <c r="C2806" s="104"/>
      <c r="D2806" s="267"/>
      <c r="E2806" s="114"/>
      <c r="F2806" s="180"/>
      <c r="G2806" s="174"/>
    </row>
    <row r="2807" spans="2:7">
      <c r="B2807" s="169" t="s">
        <v>305</v>
      </c>
      <c r="C2807" s="104"/>
      <c r="D2807" s="267"/>
      <c r="E2807" s="114"/>
      <c r="F2807" s="180"/>
      <c r="G2807" s="174"/>
    </row>
    <row r="2808" spans="2:7" ht="13.5" thickBot="1">
      <c r="B2808" s="175" t="s">
        <v>306</v>
      </c>
      <c r="C2808" s="104"/>
      <c r="D2808" s="267" t="s">
        <v>344</v>
      </c>
      <c r="E2808" s="114">
        <f>+G2805</f>
        <v>22.188124999999999</v>
      </c>
      <c r="F2808" s="173">
        <v>0.03</v>
      </c>
      <c r="G2808" s="183">
        <f>E2808*F2808</f>
        <v>0.66564374999999998</v>
      </c>
    </row>
    <row r="2809" spans="2:7">
      <c r="B2809" s="175"/>
      <c r="C2809" s="104"/>
      <c r="D2809" s="267"/>
      <c r="E2809" s="114"/>
      <c r="F2809" s="118" t="s">
        <v>273</v>
      </c>
      <c r="G2809" s="170">
        <f>SUM(G2806:G2808)</f>
        <v>0.66564374999999998</v>
      </c>
    </row>
    <row r="2810" spans="2:7">
      <c r="B2810" s="175"/>
      <c r="C2810" s="104"/>
      <c r="D2810" s="267"/>
      <c r="E2810" s="114"/>
      <c r="F2810" s="180"/>
      <c r="G2810" s="174"/>
    </row>
    <row r="2811" spans="2:7">
      <c r="B2811" s="169" t="s">
        <v>267</v>
      </c>
      <c r="C2811" s="104"/>
      <c r="D2811" s="267"/>
      <c r="E2811" s="114"/>
      <c r="F2811" s="180"/>
      <c r="G2811" s="174"/>
    </row>
    <row r="2812" spans="2:7">
      <c r="B2812" s="175" t="s">
        <v>363</v>
      </c>
      <c r="C2812" s="104"/>
      <c r="D2812" s="267" t="s">
        <v>364</v>
      </c>
      <c r="E2812" s="114">
        <v>560.84</v>
      </c>
      <c r="F2812" s="173">
        <f>1/D2813</f>
        <v>0.16666666666666666</v>
      </c>
      <c r="G2812" s="174">
        <f>E2812*F2812</f>
        <v>93.473333333333329</v>
      </c>
    </row>
    <row r="2813" spans="2:7">
      <c r="B2813" s="175"/>
      <c r="C2813" s="181" t="s">
        <v>270</v>
      </c>
      <c r="D2813" s="182">
        <v>6</v>
      </c>
      <c r="E2813" s="114"/>
      <c r="F2813" s="180"/>
      <c r="G2813" s="174"/>
    </row>
    <row r="2814" spans="2:7">
      <c r="B2814" s="175" t="s">
        <v>365</v>
      </c>
      <c r="C2814" s="104"/>
      <c r="D2814" s="267" t="s">
        <v>364</v>
      </c>
      <c r="E2814" s="114">
        <v>566.45000000000005</v>
      </c>
      <c r="F2814" s="173">
        <f>1/D2815</f>
        <v>0.16666666666666666</v>
      </c>
      <c r="G2814" s="174">
        <f>E2814*F2814</f>
        <v>94.408333333333331</v>
      </c>
    </row>
    <row r="2815" spans="2:7">
      <c r="B2815" s="175"/>
      <c r="C2815" s="181" t="s">
        <v>270</v>
      </c>
      <c r="D2815" s="182">
        <v>6</v>
      </c>
      <c r="E2815" s="114"/>
      <c r="F2815" s="180"/>
      <c r="G2815" s="174"/>
    </row>
    <row r="2816" spans="2:7">
      <c r="B2816" s="175" t="s">
        <v>366</v>
      </c>
      <c r="C2816" s="104"/>
      <c r="D2816" s="267" t="s">
        <v>364</v>
      </c>
      <c r="E2816" s="114">
        <v>487.34</v>
      </c>
      <c r="F2816" s="173">
        <f>1/D2817</f>
        <v>0.16666666666666666</v>
      </c>
      <c r="G2816" s="174">
        <f>E2816*F2816</f>
        <v>81.223333333333329</v>
      </c>
    </row>
    <row r="2817" spans="2:7" ht="13.5" thickBot="1">
      <c r="B2817" s="175"/>
      <c r="C2817" s="181" t="s">
        <v>270</v>
      </c>
      <c r="D2817" s="182">
        <v>6</v>
      </c>
      <c r="E2817" s="114"/>
      <c r="F2817" s="180"/>
      <c r="G2817" s="183"/>
    </row>
    <row r="2818" spans="2:7">
      <c r="B2818" s="175"/>
      <c r="C2818" s="104"/>
      <c r="D2818" s="267"/>
      <c r="E2818" s="114"/>
      <c r="F2818" s="184" t="s">
        <v>339</v>
      </c>
      <c r="G2818" s="170">
        <f>SUM(G2812:G2817)</f>
        <v>269.10500000000002</v>
      </c>
    </row>
    <row r="2819" spans="2:7">
      <c r="B2819" s="175"/>
      <c r="C2819" s="104"/>
      <c r="D2819" s="267"/>
      <c r="E2819" s="114"/>
      <c r="F2819" s="180"/>
      <c r="G2819" s="174"/>
    </row>
    <row r="2820" spans="2:7" ht="13.5" thickBot="1">
      <c r="B2820" s="175"/>
      <c r="C2820" s="104"/>
      <c r="D2820" s="267"/>
      <c r="E2820" s="114"/>
      <c r="F2820" s="191" t="s">
        <v>311</v>
      </c>
      <c r="G2820" s="183">
        <f>G2818+G2809+G2805+G2796</f>
        <v>1158.6187687500001</v>
      </c>
    </row>
    <row r="2821" spans="2:7">
      <c r="B2821" s="175"/>
      <c r="C2821" s="104"/>
      <c r="D2821" s="267" t="s">
        <v>285</v>
      </c>
      <c r="E2821" s="197">
        <v>1.05</v>
      </c>
      <c r="F2821" s="191" t="s">
        <v>312</v>
      </c>
      <c r="G2821" s="170">
        <f>+G2820*E2821</f>
        <v>1216.5497071875002</v>
      </c>
    </row>
    <row r="2822" spans="2:7">
      <c r="B2822" s="175"/>
      <c r="C2822" s="104"/>
      <c r="D2822" s="267"/>
      <c r="E2822" s="197"/>
      <c r="F2822" s="191"/>
      <c r="G2822" s="170"/>
    </row>
    <row r="2823" spans="2:7">
      <c r="B2823" s="169" t="s">
        <v>620</v>
      </c>
      <c r="C2823" s="104"/>
      <c r="D2823" s="267" t="s">
        <v>336</v>
      </c>
      <c r="E2823" s="114"/>
      <c r="F2823" s="118"/>
      <c r="G2823" s="170"/>
    </row>
    <row r="2824" spans="2:7">
      <c r="B2824" s="169" t="s">
        <v>289</v>
      </c>
      <c r="C2824" s="104"/>
      <c r="D2824" s="267"/>
      <c r="E2824" s="114"/>
      <c r="F2824" s="118"/>
      <c r="G2824" s="170"/>
    </row>
    <row r="2825" spans="2:7">
      <c r="B2825" s="175" t="s">
        <v>368</v>
      </c>
      <c r="C2825" s="104"/>
      <c r="D2825" s="267" t="s">
        <v>336</v>
      </c>
      <c r="E2825" s="114">
        <v>30</v>
      </c>
      <c r="F2825" s="180">
        <v>1</v>
      </c>
      <c r="G2825" s="174">
        <f>E2825*F2825</f>
        <v>30</v>
      </c>
    </row>
    <row r="2826" spans="2:7">
      <c r="B2826" s="175" t="s">
        <v>369</v>
      </c>
      <c r="C2826" s="104"/>
      <c r="D2826" s="172" t="s">
        <v>295</v>
      </c>
      <c r="E2826" s="114">
        <v>4</v>
      </c>
      <c r="F2826" s="180">
        <v>4</v>
      </c>
      <c r="G2826" s="174">
        <f>E2826*F2826</f>
        <v>16</v>
      </c>
    </row>
    <row r="2827" spans="2:7">
      <c r="B2827" s="175" t="s">
        <v>370</v>
      </c>
      <c r="C2827" s="104"/>
      <c r="D2827" s="172" t="s">
        <v>295</v>
      </c>
      <c r="E2827" s="114">
        <v>8</v>
      </c>
      <c r="F2827" s="180">
        <v>2</v>
      </c>
      <c r="G2827" s="174">
        <f>E2827*F2827</f>
        <v>16</v>
      </c>
    </row>
    <row r="2828" spans="2:7" ht="13.5" thickBot="1">
      <c r="B2828" s="175" t="s">
        <v>371</v>
      </c>
      <c r="C2828" s="104"/>
      <c r="D2828" s="267" t="s">
        <v>291</v>
      </c>
      <c r="E2828" s="114">
        <v>25</v>
      </c>
      <c r="F2828" s="180">
        <v>0.2</v>
      </c>
      <c r="G2828" s="183">
        <f>E2828*F2828</f>
        <v>5</v>
      </c>
    </row>
    <row r="2829" spans="2:7">
      <c r="B2829" s="175"/>
      <c r="C2829" s="104"/>
      <c r="D2829" s="267"/>
      <c r="E2829" s="114"/>
      <c r="F2829" s="184" t="s">
        <v>339</v>
      </c>
      <c r="G2829" s="170">
        <f>SUM(G2825:G2828)</f>
        <v>67</v>
      </c>
    </row>
    <row r="2830" spans="2:7">
      <c r="B2830" s="175"/>
      <c r="C2830" s="104"/>
      <c r="D2830" s="267"/>
      <c r="E2830" s="114"/>
      <c r="F2830" s="180"/>
      <c r="G2830" s="174"/>
    </row>
    <row r="2831" spans="2:7">
      <c r="B2831" s="179" t="s">
        <v>301</v>
      </c>
      <c r="C2831" s="104"/>
      <c r="D2831" s="267"/>
      <c r="E2831" s="114"/>
      <c r="F2831" s="180"/>
      <c r="G2831" s="174"/>
    </row>
    <row r="2832" spans="2:7">
      <c r="B2832" s="175" t="s">
        <v>354</v>
      </c>
      <c r="C2832" s="104"/>
      <c r="D2832" s="267" t="s">
        <v>303</v>
      </c>
      <c r="E2832" s="114">
        <v>700.9</v>
      </c>
      <c r="F2832" s="173">
        <f>1/D2833</f>
        <v>6.6666666666666666E-2</v>
      </c>
      <c r="G2832" s="174">
        <f>E2832*F2832</f>
        <v>46.726666666666667</v>
      </c>
    </row>
    <row r="2833" spans="2:7">
      <c r="B2833" s="175"/>
      <c r="C2833" s="181" t="s">
        <v>270</v>
      </c>
      <c r="D2833" s="182">
        <v>15</v>
      </c>
      <c r="E2833" s="114"/>
      <c r="F2833" s="180"/>
      <c r="G2833" s="174"/>
    </row>
    <row r="2834" spans="2:7">
      <c r="B2834" s="175" t="s">
        <v>304</v>
      </c>
      <c r="C2834" s="104"/>
      <c r="D2834" s="267" t="s">
        <v>303</v>
      </c>
      <c r="E2834" s="114">
        <v>355.01</v>
      </c>
      <c r="F2834" s="173">
        <f>1/D2835</f>
        <v>0.26666666666666666</v>
      </c>
      <c r="G2834" s="174">
        <f>E2834*F2834</f>
        <v>94.669333333333327</v>
      </c>
    </row>
    <row r="2835" spans="2:7" ht="13.5" thickBot="1">
      <c r="B2835" s="175"/>
      <c r="C2835" s="181" t="s">
        <v>270</v>
      </c>
      <c r="D2835" s="182">
        <v>3.75</v>
      </c>
      <c r="E2835" s="114"/>
      <c r="F2835" s="180"/>
      <c r="G2835" s="183"/>
    </row>
    <row r="2836" spans="2:7">
      <c r="B2836" s="175"/>
      <c r="C2836" s="104"/>
      <c r="D2836" s="267"/>
      <c r="E2836" s="114"/>
      <c r="F2836" s="184" t="s">
        <v>339</v>
      </c>
      <c r="G2836" s="170">
        <f>SUM(G2832:G2835)</f>
        <v>141.39599999999999</v>
      </c>
    </row>
    <row r="2837" spans="2:7">
      <c r="B2837" s="175"/>
      <c r="C2837" s="104"/>
      <c r="D2837" s="267"/>
      <c r="E2837" s="114"/>
      <c r="F2837" s="180"/>
      <c r="G2837" s="174"/>
    </row>
    <row r="2838" spans="2:7">
      <c r="B2838" s="169" t="s">
        <v>305</v>
      </c>
      <c r="C2838" s="104"/>
      <c r="D2838" s="267"/>
      <c r="E2838" s="114"/>
      <c r="F2838" s="180"/>
      <c r="G2838" s="174"/>
    </row>
    <row r="2839" spans="2:7" ht="13.5" thickBot="1">
      <c r="B2839" s="175" t="s">
        <v>306</v>
      </c>
      <c r="C2839" s="104"/>
      <c r="D2839" s="267" t="s">
        <v>307</v>
      </c>
      <c r="E2839" s="114">
        <f>+G2836</f>
        <v>141.39599999999999</v>
      </c>
      <c r="F2839" s="180">
        <v>0.03</v>
      </c>
      <c r="G2839" s="183">
        <f>E2839*F2839</f>
        <v>4.2418799999999992</v>
      </c>
    </row>
    <row r="2840" spans="2:7">
      <c r="B2840" s="175"/>
      <c r="C2840" s="104"/>
      <c r="D2840" s="267"/>
      <c r="E2840" s="114"/>
      <c r="F2840" s="184" t="s">
        <v>339</v>
      </c>
      <c r="G2840" s="170">
        <f>SUM(G2837:G2839)</f>
        <v>4.2418799999999992</v>
      </c>
    </row>
    <row r="2841" spans="2:7">
      <c r="B2841" s="175"/>
      <c r="C2841" s="104"/>
      <c r="D2841" s="267"/>
      <c r="E2841" s="114"/>
      <c r="F2841" s="180"/>
      <c r="G2841" s="174"/>
    </row>
    <row r="2842" spans="2:7" ht="13.5" thickBot="1">
      <c r="B2842" s="175"/>
      <c r="C2842" s="104"/>
      <c r="D2842" s="267"/>
      <c r="E2842" s="114"/>
      <c r="F2842" s="191" t="s">
        <v>284</v>
      </c>
      <c r="G2842" s="183">
        <f>G2840+G2836+G2829</f>
        <v>212.63788</v>
      </c>
    </row>
    <row r="2843" spans="2:7">
      <c r="B2843" s="175"/>
      <c r="C2843" s="104"/>
      <c r="D2843" s="181" t="s">
        <v>11</v>
      </c>
      <c r="E2843" s="197">
        <v>0.8</v>
      </c>
      <c r="F2843" s="118" t="s">
        <v>273</v>
      </c>
      <c r="G2843" s="170">
        <f>TRUNC(G2842*E2843,2)</f>
        <v>170.11</v>
      </c>
    </row>
    <row r="2844" spans="2:7">
      <c r="B2844" s="175"/>
      <c r="C2844" s="104"/>
      <c r="D2844" s="267"/>
      <c r="E2844" s="197"/>
      <c r="F2844" s="118"/>
      <c r="G2844" s="170"/>
    </row>
    <row r="2845" spans="2:7">
      <c r="B2845" s="175"/>
      <c r="C2845" s="104" t="s">
        <v>372</v>
      </c>
      <c r="D2845" s="267">
        <v>1</v>
      </c>
      <c r="E2845" s="197"/>
      <c r="F2845" s="191" t="s">
        <v>312</v>
      </c>
      <c r="G2845" s="170">
        <f>G2843/D2845</f>
        <v>170.11</v>
      </c>
    </row>
    <row r="2846" spans="2:7" ht="13.5" thickBot="1">
      <c r="B2846" s="175"/>
      <c r="C2846" s="104"/>
      <c r="D2846" s="267"/>
      <c r="E2846" s="197"/>
      <c r="F2846" s="191"/>
      <c r="G2846" s="170"/>
    </row>
    <row r="2847" spans="2:7" ht="14.25" thickTop="1" thickBot="1">
      <c r="B2847" s="185"/>
      <c r="C2847" s="186"/>
      <c r="D2847" s="186"/>
      <c r="E2847" s="187" t="s">
        <v>274</v>
      </c>
      <c r="F2847" s="188"/>
      <c r="G2847" s="189">
        <f>G2845+G2821+G2786+G2781+G2777+G2766</f>
        <v>2043.1713972849029</v>
      </c>
    </row>
    <row r="2848" spans="2:7" ht="13.5" thickTop="1">
      <c r="B2848" s="175"/>
      <c r="C2848" s="104"/>
      <c r="D2848" s="104"/>
      <c r="E2848" s="112" t="s">
        <v>275</v>
      </c>
      <c r="F2848" s="113">
        <v>10</v>
      </c>
      <c r="G2848" s="190">
        <f>(+G2847*F2848)/100</f>
        <v>204.3171397284903</v>
      </c>
    </row>
    <row r="2849" spans="2:7" ht="13.5" thickBot="1">
      <c r="B2849" s="175"/>
      <c r="C2849" s="104"/>
      <c r="D2849" s="104"/>
      <c r="E2849" s="191"/>
      <c r="F2849" s="113"/>
      <c r="G2849" s="183"/>
    </row>
    <row r="2850" spans="2:7">
      <c r="B2850" s="175"/>
      <c r="C2850" s="104"/>
      <c r="D2850" s="104"/>
      <c r="E2850" s="191" t="s">
        <v>276</v>
      </c>
      <c r="F2850" s="113"/>
      <c r="G2850" s="174">
        <f>G2847+G2848+G2849</f>
        <v>2247.4885370133934</v>
      </c>
    </row>
    <row r="2851" spans="2:7" ht="13.5" thickBot="1">
      <c r="B2851" s="175"/>
      <c r="C2851" s="104"/>
      <c r="D2851" s="104"/>
      <c r="E2851" s="191" t="s">
        <v>277</v>
      </c>
      <c r="F2851" s="113">
        <v>0.7</v>
      </c>
      <c r="G2851" s="183">
        <f>(+F2851*G2850)/100</f>
        <v>15.732419759093752</v>
      </c>
    </row>
    <row r="2852" spans="2:7">
      <c r="B2852" s="175"/>
      <c r="C2852" s="104"/>
      <c r="D2852" s="104"/>
      <c r="E2852" s="191" t="s">
        <v>276</v>
      </c>
      <c r="F2852" s="113"/>
      <c r="G2852" s="174">
        <f>+G2850+G2851</f>
        <v>2263.2209567724872</v>
      </c>
    </row>
    <row r="2853" spans="2:7" ht="13.5" thickBot="1">
      <c r="B2853" s="175"/>
      <c r="C2853" s="104"/>
      <c r="D2853" s="104"/>
      <c r="E2853" s="191" t="s">
        <v>278</v>
      </c>
      <c r="F2853" s="113">
        <v>3.8</v>
      </c>
      <c r="G2853" s="183">
        <f>(+F2853*G2852)/100</f>
        <v>86.002396357354499</v>
      </c>
    </row>
    <row r="2854" spans="2:7">
      <c r="B2854" s="175"/>
      <c r="C2854" s="104"/>
      <c r="D2854" s="104"/>
      <c r="E2854" s="191" t="s">
        <v>276</v>
      </c>
      <c r="F2854" s="113"/>
      <c r="G2854" s="174">
        <f>+G2852+G2853</f>
        <v>2349.2233531298416</v>
      </c>
    </row>
    <row r="2855" spans="2:7" ht="13.5" thickBot="1">
      <c r="B2855" s="175"/>
      <c r="C2855" s="104"/>
      <c r="D2855" s="104"/>
      <c r="E2855" s="191" t="s">
        <v>279</v>
      </c>
      <c r="F2855" s="113">
        <v>0.5</v>
      </c>
      <c r="G2855" s="183">
        <f>G2854*F2855/100</f>
        <v>11.746116765649209</v>
      </c>
    </row>
    <row r="2856" spans="2:7" ht="13.5" thickBot="1">
      <c r="B2856" s="175"/>
      <c r="C2856" s="104"/>
      <c r="D2856" s="104"/>
      <c r="E2856" s="118" t="s">
        <v>273</v>
      </c>
      <c r="F2856" s="110"/>
      <c r="G2856" s="170">
        <f>G2854+G2855</f>
        <v>2360.9694698954909</v>
      </c>
    </row>
    <row r="2857" spans="2:7" ht="14.25" thickTop="1" thickBot="1">
      <c r="B2857" s="185"/>
      <c r="C2857" s="186"/>
      <c r="D2857" s="186"/>
      <c r="E2857" s="187" t="s">
        <v>6</v>
      </c>
      <c r="F2857" s="188"/>
      <c r="G2857" s="189">
        <f>+G2856</f>
        <v>2360.9694698954909</v>
      </c>
    </row>
    <row r="2858" spans="2:7" ht="13.5" thickTop="1"/>
    <row r="2860" spans="2:7">
      <c r="B2860" s="275"/>
      <c r="C2860" s="479" t="s">
        <v>84</v>
      </c>
      <c r="D2860" s="479"/>
      <c r="E2860" s="479"/>
      <c r="F2860" s="479"/>
      <c r="G2860" s="479"/>
    </row>
    <row r="2861" spans="2:7">
      <c r="B2861" s="275"/>
      <c r="C2861" s="274"/>
      <c r="D2861" s="274"/>
      <c r="E2861" s="274"/>
      <c r="F2861" s="271" t="s">
        <v>10</v>
      </c>
      <c r="G2861" s="271" t="s">
        <v>263</v>
      </c>
    </row>
    <row r="2862" spans="2:7">
      <c r="B2862" s="275" t="s">
        <v>42</v>
      </c>
      <c r="C2862" s="479" t="s">
        <v>85</v>
      </c>
      <c r="D2862" s="479"/>
      <c r="E2862" s="479"/>
      <c r="F2862" s="479"/>
      <c r="G2862" s="479"/>
    </row>
    <row r="2863" spans="2:7">
      <c r="B2863" s="275" t="s">
        <v>245</v>
      </c>
      <c r="C2863" s="462" t="s">
        <v>86</v>
      </c>
      <c r="D2863" s="462"/>
      <c r="E2863" s="462"/>
      <c r="F2863" s="462"/>
      <c r="G2863" s="462"/>
    </row>
    <row r="2864" spans="2:7">
      <c r="B2864" s="275" t="s">
        <v>246</v>
      </c>
      <c r="C2864" s="479" t="s">
        <v>566</v>
      </c>
      <c r="D2864" s="479"/>
      <c r="E2864" s="479"/>
      <c r="F2864" s="479"/>
      <c r="G2864" s="479"/>
    </row>
    <row r="2865" spans="1:7">
      <c r="A2865" s="111">
        <v>53</v>
      </c>
      <c r="B2865" s="275" t="s">
        <v>568</v>
      </c>
      <c r="C2865" s="463" t="s">
        <v>569</v>
      </c>
      <c r="D2865" s="480"/>
      <c r="E2865" s="480"/>
      <c r="F2865" s="480"/>
      <c r="G2865" s="480"/>
    </row>
    <row r="2866" spans="1:7" ht="13.5" thickBot="1">
      <c r="B2866" s="117"/>
    </row>
    <row r="2867" spans="1:7" ht="13.5" thickTop="1">
      <c r="B2867" s="464" t="s">
        <v>265</v>
      </c>
      <c r="C2867" s="465"/>
      <c r="D2867" s="464" t="s">
        <v>10</v>
      </c>
      <c r="E2867" s="464" t="s">
        <v>266</v>
      </c>
      <c r="F2867" s="464" t="s">
        <v>11</v>
      </c>
      <c r="G2867" s="464" t="s">
        <v>14</v>
      </c>
    </row>
    <row r="2868" spans="1:7" ht="13.5" thickBot="1">
      <c r="B2868" s="466"/>
      <c r="C2868" s="466"/>
      <c r="D2868" s="466"/>
      <c r="E2868" s="466"/>
      <c r="F2868" s="466"/>
      <c r="G2868" s="467"/>
    </row>
    <row r="2869" spans="1:7" ht="13.5" thickTop="1">
      <c r="B2869" s="169" t="s">
        <v>289</v>
      </c>
      <c r="C2869" s="104"/>
      <c r="D2869" s="267"/>
      <c r="E2869" s="114"/>
      <c r="F2869" s="114"/>
      <c r="G2869" s="170"/>
    </row>
    <row r="2870" spans="1:7" ht="13.5" thickBot="1">
      <c r="B2870" s="175" t="s">
        <v>352</v>
      </c>
      <c r="C2870" s="104"/>
      <c r="D2870" s="267" t="s">
        <v>353</v>
      </c>
      <c r="E2870" s="114">
        <v>18</v>
      </c>
      <c r="F2870" s="173">
        <v>0.65</v>
      </c>
      <c r="G2870" s="183">
        <f>E2870*F2870</f>
        <v>11.700000000000001</v>
      </c>
    </row>
    <row r="2871" spans="1:7">
      <c r="B2871" s="176"/>
      <c r="C2871" s="177"/>
      <c r="D2871" s="177"/>
      <c r="E2871" s="177"/>
      <c r="F2871" s="118" t="s">
        <v>273</v>
      </c>
      <c r="G2871" s="170">
        <f>SUM(G2870)</f>
        <v>11.700000000000001</v>
      </c>
    </row>
    <row r="2872" spans="1:7">
      <c r="B2872" s="176"/>
      <c r="C2872" s="177"/>
      <c r="D2872" s="177"/>
      <c r="E2872" s="177"/>
      <c r="F2872" s="118"/>
      <c r="G2872" s="170"/>
    </row>
    <row r="2873" spans="1:7">
      <c r="B2873" s="179" t="s">
        <v>301</v>
      </c>
      <c r="C2873" s="177"/>
      <c r="D2873" s="177"/>
      <c r="E2873" s="177"/>
      <c r="F2873" s="118"/>
      <c r="G2873" s="170"/>
    </row>
    <row r="2874" spans="1:7">
      <c r="B2874" s="175" t="s">
        <v>354</v>
      </c>
      <c r="C2874" s="104"/>
      <c r="D2874" s="267" t="s">
        <v>303</v>
      </c>
      <c r="E2874" s="114">
        <v>700.9</v>
      </c>
      <c r="F2874" s="173">
        <f>1/D2875</f>
        <v>0.36363636363636365</v>
      </c>
      <c r="G2874" s="174">
        <f>E2874*F2874</f>
        <v>254.87272727272727</v>
      </c>
    </row>
    <row r="2875" spans="1:7">
      <c r="B2875" s="175"/>
      <c r="C2875" s="181" t="s">
        <v>270</v>
      </c>
      <c r="D2875" s="182">
        <v>2.75</v>
      </c>
      <c r="E2875" s="114"/>
      <c r="F2875" s="173"/>
      <c r="G2875" s="174"/>
    </row>
    <row r="2876" spans="1:7">
      <c r="B2876" s="175" t="s">
        <v>304</v>
      </c>
      <c r="C2876" s="104"/>
      <c r="D2876" s="267" t="s">
        <v>303</v>
      </c>
      <c r="E2876" s="114">
        <v>355.01</v>
      </c>
      <c r="F2876" s="173">
        <f>1/D2877</f>
        <v>0.7142857142857143</v>
      </c>
      <c r="G2876" s="174">
        <f>E2876*F2876</f>
        <v>253.57857142857142</v>
      </c>
    </row>
    <row r="2877" spans="1:7" ht="13.5" thickBot="1">
      <c r="B2877" s="175"/>
      <c r="C2877" s="181" t="s">
        <v>270</v>
      </c>
      <c r="D2877" s="182">
        <v>1.4</v>
      </c>
      <c r="E2877" s="114"/>
      <c r="F2877" s="173"/>
      <c r="G2877" s="183"/>
    </row>
    <row r="2878" spans="1:7">
      <c r="B2878" s="175"/>
      <c r="C2878" s="104"/>
      <c r="D2878" s="267"/>
      <c r="E2878" s="114"/>
      <c r="F2878" s="118" t="s">
        <v>273</v>
      </c>
      <c r="G2878" s="170">
        <f>SUM(G2874:G2876)</f>
        <v>508.4512987012987</v>
      </c>
    </row>
    <row r="2879" spans="1:7">
      <c r="B2879" s="175"/>
      <c r="C2879" s="104"/>
      <c r="D2879" s="267"/>
      <c r="E2879" s="114"/>
      <c r="F2879" s="118"/>
      <c r="G2879" s="170"/>
    </row>
    <row r="2880" spans="1:7">
      <c r="B2880" s="169" t="s">
        <v>305</v>
      </c>
      <c r="C2880" s="104"/>
      <c r="D2880" s="267"/>
      <c r="E2880" s="114"/>
      <c r="F2880" s="118"/>
      <c r="G2880" s="170"/>
    </row>
    <row r="2881" spans="2:7" ht="13.5" thickBot="1">
      <c r="B2881" s="175" t="s">
        <v>306</v>
      </c>
      <c r="C2881" s="104"/>
      <c r="D2881" s="267" t="s">
        <v>344</v>
      </c>
      <c r="E2881" s="114">
        <f>+G2878</f>
        <v>508.4512987012987</v>
      </c>
      <c r="F2881" s="173">
        <v>0.03</v>
      </c>
      <c r="G2881" s="183">
        <f>E2881*F2881</f>
        <v>15.253538961038961</v>
      </c>
    </row>
    <row r="2882" spans="2:7">
      <c r="B2882" s="175"/>
      <c r="C2882" s="104"/>
      <c r="D2882" s="267"/>
      <c r="E2882" s="114"/>
      <c r="F2882" s="118" t="s">
        <v>273</v>
      </c>
      <c r="G2882" s="170">
        <f>SUM(G2879:G2881)</f>
        <v>15.253538961038961</v>
      </c>
    </row>
    <row r="2883" spans="2:7">
      <c r="B2883" s="175"/>
      <c r="C2883" s="104"/>
      <c r="D2883" s="267"/>
      <c r="E2883" s="114"/>
      <c r="F2883" s="118"/>
      <c r="G2883" s="170"/>
    </row>
    <row r="2884" spans="2:7">
      <c r="B2884" s="169" t="s">
        <v>308</v>
      </c>
      <c r="C2884" s="104"/>
      <c r="D2884" s="267"/>
      <c r="E2884" s="114"/>
      <c r="F2884" s="118"/>
      <c r="G2884" s="170"/>
    </row>
    <row r="2885" spans="2:7">
      <c r="B2885" s="175" t="s">
        <v>621</v>
      </c>
      <c r="C2885" s="104"/>
      <c r="D2885" s="267" t="s">
        <v>269</v>
      </c>
      <c r="E2885" s="114">
        <v>514.78</v>
      </c>
      <c r="F2885" s="173">
        <f>1/D2886</f>
        <v>0.7142857142857143</v>
      </c>
      <c r="G2885" s="174">
        <f>E2885*F2885</f>
        <v>367.7</v>
      </c>
    </row>
    <row r="2886" spans="2:7">
      <c r="B2886" s="175"/>
      <c r="C2886" s="181" t="s">
        <v>270</v>
      </c>
      <c r="D2886" s="182">
        <v>1.4</v>
      </c>
      <c r="E2886" s="114"/>
      <c r="F2886" s="173"/>
      <c r="G2886" s="170"/>
    </row>
    <row r="2887" spans="2:7">
      <c r="B2887" s="175" t="s">
        <v>355</v>
      </c>
      <c r="C2887" s="104"/>
      <c r="D2887" s="267" t="s">
        <v>269</v>
      </c>
      <c r="E2887" s="114">
        <v>74.83</v>
      </c>
      <c r="F2887" s="173">
        <f>1/D2888</f>
        <v>0.2</v>
      </c>
      <c r="G2887" s="174">
        <f>E2887*F2887</f>
        <v>14.966000000000001</v>
      </c>
    </row>
    <row r="2888" spans="2:7" ht="13.5" thickBot="1">
      <c r="B2888" s="175"/>
      <c r="C2888" s="181" t="s">
        <v>270</v>
      </c>
      <c r="D2888" s="182">
        <v>5</v>
      </c>
      <c r="E2888" s="114"/>
      <c r="F2888" s="173"/>
      <c r="G2888" s="183"/>
    </row>
    <row r="2889" spans="2:7">
      <c r="B2889" s="175"/>
      <c r="C2889" s="104"/>
      <c r="D2889" s="267"/>
      <c r="E2889" s="114"/>
      <c r="F2889" s="118" t="s">
        <v>273</v>
      </c>
      <c r="G2889" s="170">
        <f>SUM(G2885:G2888)</f>
        <v>382.666</v>
      </c>
    </row>
    <row r="2890" spans="2:7">
      <c r="B2890" s="175"/>
      <c r="C2890" s="104"/>
      <c r="D2890" s="267"/>
      <c r="E2890" s="114"/>
      <c r="F2890" s="118"/>
      <c r="G2890" s="170"/>
    </row>
    <row r="2891" spans="2:7">
      <c r="B2891" s="169" t="s">
        <v>356</v>
      </c>
      <c r="C2891" s="104"/>
      <c r="D2891" s="267"/>
      <c r="E2891" s="114"/>
      <c r="F2891" s="118"/>
      <c r="G2891" s="170"/>
    </row>
    <row r="2892" spans="2:7">
      <c r="B2892" s="169"/>
      <c r="C2892" s="104"/>
      <c r="D2892" s="267"/>
      <c r="E2892" s="114"/>
      <c r="F2892" s="118"/>
      <c r="G2892" s="170"/>
    </row>
    <row r="2893" spans="2:7">
      <c r="B2893" s="169" t="s">
        <v>619</v>
      </c>
      <c r="C2893" s="104"/>
      <c r="D2893" s="267" t="s">
        <v>263</v>
      </c>
      <c r="E2893" s="114"/>
      <c r="F2893" s="198"/>
      <c r="G2893" s="170"/>
    </row>
    <row r="2894" spans="2:7">
      <c r="B2894" s="169" t="s">
        <v>289</v>
      </c>
      <c r="C2894" s="104"/>
      <c r="D2894" s="267"/>
      <c r="E2894" s="114"/>
      <c r="F2894" s="198"/>
      <c r="G2894" s="170"/>
    </row>
    <row r="2895" spans="2:7">
      <c r="B2895" s="175" t="s">
        <v>358</v>
      </c>
      <c r="C2895" s="104"/>
      <c r="D2895" s="267" t="s">
        <v>359</v>
      </c>
      <c r="E2895" s="114">
        <v>2100</v>
      </c>
      <c r="F2895" s="180">
        <v>0.32</v>
      </c>
      <c r="G2895" s="174">
        <f>E2895*F2895</f>
        <v>672</v>
      </c>
    </row>
    <row r="2896" spans="2:7">
      <c r="B2896" s="175" t="s">
        <v>360</v>
      </c>
      <c r="C2896" s="104"/>
      <c r="D2896" s="267" t="s">
        <v>263</v>
      </c>
      <c r="E2896" s="114">
        <v>125</v>
      </c>
      <c r="F2896" s="180">
        <v>0.51790000000000003</v>
      </c>
      <c r="G2896" s="174">
        <f>ROUND(F2896*E2896,2)</f>
        <v>64.739999999999995</v>
      </c>
    </row>
    <row r="2897" spans="2:7">
      <c r="B2897" s="175" t="s">
        <v>361</v>
      </c>
      <c r="C2897" s="104"/>
      <c r="D2897" s="267" t="s">
        <v>263</v>
      </c>
      <c r="E2897" s="114">
        <v>200</v>
      </c>
      <c r="F2897" s="180">
        <v>0.63959999999999995</v>
      </c>
      <c r="G2897" s="174">
        <f>E2897*F2897</f>
        <v>127.91999999999999</v>
      </c>
    </row>
    <row r="2898" spans="2:7" ht="13.5" thickBot="1">
      <c r="B2898" s="175" t="s">
        <v>362</v>
      </c>
      <c r="C2898" s="104"/>
      <c r="D2898" s="267" t="s">
        <v>263</v>
      </c>
      <c r="E2898" s="114">
        <v>10</v>
      </c>
      <c r="F2898" s="180">
        <v>0.2</v>
      </c>
      <c r="G2898" s="183">
        <f>E2898*F2898</f>
        <v>2</v>
      </c>
    </row>
    <row r="2899" spans="2:7">
      <c r="B2899" s="175"/>
      <c r="C2899" s="104"/>
      <c r="D2899" s="267"/>
      <c r="E2899" s="114"/>
      <c r="F2899" s="184" t="s">
        <v>339</v>
      </c>
      <c r="G2899" s="170">
        <f>SUM(G2895:G2898)</f>
        <v>866.66</v>
      </c>
    </row>
    <row r="2900" spans="2:7">
      <c r="B2900" s="175"/>
      <c r="C2900" s="104"/>
      <c r="D2900" s="267"/>
      <c r="E2900" s="114"/>
      <c r="F2900" s="180"/>
      <c r="G2900" s="174"/>
    </row>
    <row r="2901" spans="2:7">
      <c r="B2901" s="179" t="s">
        <v>301</v>
      </c>
      <c r="C2901" s="104"/>
      <c r="D2901" s="267"/>
      <c r="E2901" s="114"/>
      <c r="F2901" s="180"/>
      <c r="G2901" s="174"/>
    </row>
    <row r="2902" spans="2:7">
      <c r="B2902" s="175" t="s">
        <v>304</v>
      </c>
      <c r="C2902" s="104"/>
      <c r="D2902" s="267" t="s">
        <v>303</v>
      </c>
      <c r="E2902" s="114">
        <v>355.01</v>
      </c>
      <c r="F2902" s="173">
        <f>1/D2903</f>
        <v>2.0833333333333332E-2</v>
      </c>
      <c r="G2902" s="174">
        <f>E2902*F2902</f>
        <v>7.3960416666666662</v>
      </c>
    </row>
    <row r="2903" spans="2:7">
      <c r="B2903" s="175"/>
      <c r="C2903" s="181" t="s">
        <v>270</v>
      </c>
      <c r="D2903" s="182">
        <v>48</v>
      </c>
      <c r="E2903" s="114"/>
      <c r="F2903" s="180"/>
      <c r="G2903" s="174"/>
    </row>
    <row r="2904" spans="2:7">
      <c r="B2904" s="175" t="s">
        <v>304</v>
      </c>
      <c r="C2904" s="104"/>
      <c r="D2904" s="267" t="s">
        <v>303</v>
      </c>
      <c r="E2904" s="114">
        <v>355.01</v>
      </c>
      <c r="F2904" s="173">
        <f>1/D2905</f>
        <v>2.0833333333333332E-2</v>
      </c>
      <c r="G2904" s="174">
        <f>E2904*F2904</f>
        <v>7.3960416666666662</v>
      </c>
    </row>
    <row r="2905" spans="2:7">
      <c r="B2905" s="175"/>
      <c r="C2905" s="181" t="s">
        <v>270</v>
      </c>
      <c r="D2905" s="182">
        <v>48</v>
      </c>
      <c r="E2905" s="114"/>
      <c r="F2905" s="180"/>
      <c r="G2905" s="174"/>
    </row>
    <row r="2906" spans="2:7">
      <c r="B2906" s="175" t="s">
        <v>304</v>
      </c>
      <c r="C2906" s="104"/>
      <c r="D2906" s="267" t="s">
        <v>303</v>
      </c>
      <c r="E2906" s="114">
        <v>355.01</v>
      </c>
      <c r="F2906" s="173">
        <f>1/D2907</f>
        <v>2.0833333333333332E-2</v>
      </c>
      <c r="G2906" s="174">
        <f>E2906*F2906</f>
        <v>7.3960416666666662</v>
      </c>
    </row>
    <row r="2907" spans="2:7" ht="13.5" thickBot="1">
      <c r="B2907" s="175"/>
      <c r="C2907" s="181" t="s">
        <v>270</v>
      </c>
      <c r="D2907" s="182">
        <v>48</v>
      </c>
      <c r="E2907" s="114"/>
      <c r="F2907" s="180"/>
      <c r="G2907" s="183"/>
    </row>
    <row r="2908" spans="2:7">
      <c r="B2908" s="175"/>
      <c r="C2908" s="104"/>
      <c r="D2908" s="267"/>
      <c r="E2908" s="114"/>
      <c r="F2908" s="184" t="s">
        <v>339</v>
      </c>
      <c r="G2908" s="170">
        <f>SUM(G2902:G2907)</f>
        <v>22.188124999999999</v>
      </c>
    </row>
    <row r="2909" spans="2:7">
      <c r="B2909" s="175"/>
      <c r="C2909" s="104"/>
      <c r="D2909" s="267"/>
      <c r="E2909" s="114"/>
      <c r="F2909" s="180"/>
      <c r="G2909" s="174"/>
    </row>
    <row r="2910" spans="2:7">
      <c r="B2910" s="169" t="s">
        <v>305</v>
      </c>
      <c r="C2910" s="104"/>
      <c r="D2910" s="267"/>
      <c r="E2910" s="114"/>
      <c r="F2910" s="180"/>
      <c r="G2910" s="174"/>
    </row>
    <row r="2911" spans="2:7" ht="13.5" thickBot="1">
      <c r="B2911" s="175" t="s">
        <v>306</v>
      </c>
      <c r="C2911" s="104"/>
      <c r="D2911" s="267" t="s">
        <v>344</v>
      </c>
      <c r="E2911" s="114">
        <f>+G2908</f>
        <v>22.188124999999999</v>
      </c>
      <c r="F2911" s="173">
        <v>0.03</v>
      </c>
      <c r="G2911" s="183">
        <f>E2911*F2911</f>
        <v>0.66564374999999998</v>
      </c>
    </row>
    <row r="2912" spans="2:7">
      <c r="B2912" s="175"/>
      <c r="C2912" s="104"/>
      <c r="D2912" s="267"/>
      <c r="E2912" s="114"/>
      <c r="F2912" s="118" t="s">
        <v>273</v>
      </c>
      <c r="G2912" s="170">
        <f>SUM(G2909:G2911)</f>
        <v>0.66564374999999998</v>
      </c>
    </row>
    <row r="2913" spans="2:7">
      <c r="B2913" s="175"/>
      <c r="C2913" s="104"/>
      <c r="D2913" s="267"/>
      <c r="E2913" s="114"/>
      <c r="F2913" s="180"/>
      <c r="G2913" s="174"/>
    </row>
    <row r="2914" spans="2:7">
      <c r="B2914" s="169" t="s">
        <v>267</v>
      </c>
      <c r="C2914" s="104"/>
      <c r="D2914" s="267"/>
      <c r="E2914" s="114"/>
      <c r="F2914" s="180"/>
      <c r="G2914" s="174"/>
    </row>
    <row r="2915" spans="2:7">
      <c r="B2915" s="175" t="s">
        <v>363</v>
      </c>
      <c r="C2915" s="104"/>
      <c r="D2915" s="267" t="s">
        <v>364</v>
      </c>
      <c r="E2915" s="114">
        <v>560.84</v>
      </c>
      <c r="F2915" s="173">
        <f>1/D2916</f>
        <v>0.16666666666666666</v>
      </c>
      <c r="G2915" s="174">
        <f>E2915*F2915</f>
        <v>93.473333333333329</v>
      </c>
    </row>
    <row r="2916" spans="2:7">
      <c r="B2916" s="175"/>
      <c r="C2916" s="181" t="s">
        <v>270</v>
      </c>
      <c r="D2916" s="182">
        <v>6</v>
      </c>
      <c r="E2916" s="114"/>
      <c r="F2916" s="180"/>
      <c r="G2916" s="174"/>
    </row>
    <row r="2917" spans="2:7">
      <c r="B2917" s="175" t="s">
        <v>365</v>
      </c>
      <c r="C2917" s="104"/>
      <c r="D2917" s="267" t="s">
        <v>364</v>
      </c>
      <c r="E2917" s="114">
        <v>566.45000000000005</v>
      </c>
      <c r="F2917" s="173">
        <f>1/D2918</f>
        <v>0.16666666666666666</v>
      </c>
      <c r="G2917" s="174">
        <f>E2917*F2917</f>
        <v>94.408333333333331</v>
      </c>
    </row>
    <row r="2918" spans="2:7">
      <c r="B2918" s="175"/>
      <c r="C2918" s="181" t="s">
        <v>270</v>
      </c>
      <c r="D2918" s="182">
        <v>6</v>
      </c>
      <c r="E2918" s="114"/>
      <c r="F2918" s="180"/>
      <c r="G2918" s="174"/>
    </row>
    <row r="2919" spans="2:7">
      <c r="B2919" s="175" t="s">
        <v>366</v>
      </c>
      <c r="C2919" s="104"/>
      <c r="D2919" s="267" t="s">
        <v>364</v>
      </c>
      <c r="E2919" s="114">
        <v>487.34</v>
      </c>
      <c r="F2919" s="173">
        <f>1/D2920</f>
        <v>0.16666666666666666</v>
      </c>
      <c r="G2919" s="174">
        <f>E2919*F2919</f>
        <v>81.223333333333329</v>
      </c>
    </row>
    <row r="2920" spans="2:7" ht="13.5" thickBot="1">
      <c r="B2920" s="175"/>
      <c r="C2920" s="181" t="s">
        <v>270</v>
      </c>
      <c r="D2920" s="182">
        <v>6</v>
      </c>
      <c r="E2920" s="114"/>
      <c r="F2920" s="180"/>
      <c r="G2920" s="183"/>
    </row>
    <row r="2921" spans="2:7">
      <c r="B2921" s="175"/>
      <c r="C2921" s="104"/>
      <c r="D2921" s="267"/>
      <c r="E2921" s="114"/>
      <c r="F2921" s="184" t="s">
        <v>339</v>
      </c>
      <c r="G2921" s="170">
        <f>SUM(G2915:G2920)</f>
        <v>269.10500000000002</v>
      </c>
    </row>
    <row r="2922" spans="2:7">
      <c r="B2922" s="175"/>
      <c r="C2922" s="104"/>
      <c r="D2922" s="267"/>
      <c r="E2922" s="114"/>
      <c r="F2922" s="180"/>
      <c r="G2922" s="174"/>
    </row>
    <row r="2923" spans="2:7" ht="13.5" thickBot="1">
      <c r="B2923" s="175"/>
      <c r="C2923" s="104"/>
      <c r="D2923" s="267"/>
      <c r="E2923" s="114"/>
      <c r="F2923" s="191" t="s">
        <v>311</v>
      </c>
      <c r="G2923" s="183">
        <f>G2921+G2912+G2908+G2899</f>
        <v>1158.6187687500001</v>
      </c>
    </row>
    <row r="2924" spans="2:7">
      <c r="B2924" s="175"/>
      <c r="C2924" s="104"/>
      <c r="D2924" s="267" t="s">
        <v>285</v>
      </c>
      <c r="E2924" s="197">
        <v>1.05</v>
      </c>
      <c r="F2924" s="191" t="s">
        <v>312</v>
      </c>
      <c r="G2924" s="170">
        <f>+G2923*E2924</f>
        <v>1216.5497071875002</v>
      </c>
    </row>
    <row r="2925" spans="2:7">
      <c r="B2925" s="175"/>
      <c r="C2925" s="104"/>
      <c r="D2925" s="267"/>
      <c r="E2925" s="197"/>
      <c r="F2925" s="191"/>
      <c r="G2925" s="170"/>
    </row>
    <row r="2926" spans="2:7">
      <c r="B2926" s="169" t="s">
        <v>622</v>
      </c>
      <c r="C2926" s="104"/>
      <c r="D2926" s="267" t="s">
        <v>337</v>
      </c>
      <c r="E2926" s="114"/>
      <c r="F2926" s="118"/>
      <c r="G2926" s="170"/>
    </row>
    <row r="2927" spans="2:7">
      <c r="B2927" s="169"/>
      <c r="C2927" s="104"/>
      <c r="D2927" s="267"/>
      <c r="E2927" s="114"/>
      <c r="F2927" s="118"/>
      <c r="G2927" s="170"/>
    </row>
    <row r="2928" spans="2:7" ht="13.5" thickBot="1">
      <c r="B2928" s="175" t="s">
        <v>623</v>
      </c>
      <c r="C2928" s="104"/>
      <c r="D2928" s="267" t="s">
        <v>337</v>
      </c>
      <c r="E2928" s="114">
        <v>76250</v>
      </c>
      <c r="F2928" s="180">
        <v>1</v>
      </c>
      <c r="G2928" s="183">
        <f>E2928*F2928</f>
        <v>76250</v>
      </c>
    </row>
    <row r="2929" spans="2:7">
      <c r="B2929" s="175"/>
      <c r="C2929" s="104"/>
      <c r="D2929" s="267"/>
      <c r="E2929" s="114"/>
      <c r="F2929" s="184" t="s">
        <v>339</v>
      </c>
      <c r="G2929" s="170">
        <f>SUM(G2928:G2928)</f>
        <v>76250</v>
      </c>
    </row>
    <row r="2930" spans="2:7">
      <c r="B2930" s="175"/>
      <c r="C2930" s="104"/>
      <c r="D2930" s="267"/>
      <c r="E2930" s="114"/>
      <c r="F2930" s="184"/>
      <c r="G2930" s="170"/>
    </row>
    <row r="2931" spans="2:7" ht="13.5" thickBot="1">
      <c r="B2931" s="175"/>
      <c r="C2931" s="104"/>
      <c r="D2931" s="267"/>
      <c r="E2931" s="114"/>
      <c r="F2931" s="191" t="s">
        <v>284</v>
      </c>
      <c r="G2931" s="183">
        <f>+G2929</f>
        <v>76250</v>
      </c>
    </row>
    <row r="2932" spans="2:7">
      <c r="B2932" s="175"/>
      <c r="C2932" s="104"/>
      <c r="D2932" s="181" t="s">
        <v>11</v>
      </c>
      <c r="E2932" s="197">
        <v>1</v>
      </c>
      <c r="F2932" s="118" t="s">
        <v>273</v>
      </c>
      <c r="G2932" s="170">
        <f>TRUNC(G2931*E2932,2)</f>
        <v>76250</v>
      </c>
    </row>
    <row r="2933" spans="2:7">
      <c r="B2933" s="175"/>
      <c r="C2933" s="104"/>
      <c r="D2933" s="267"/>
      <c r="E2933" s="197"/>
      <c r="F2933" s="118"/>
      <c r="G2933" s="170"/>
    </row>
    <row r="2934" spans="2:7">
      <c r="B2934" s="175"/>
      <c r="C2934" s="104" t="s">
        <v>372</v>
      </c>
      <c r="D2934" s="267">
        <v>180</v>
      </c>
      <c r="E2934" s="197"/>
      <c r="F2934" s="191" t="s">
        <v>312</v>
      </c>
      <c r="G2934" s="170">
        <f>G2932/D2934</f>
        <v>423.61111111111109</v>
      </c>
    </row>
    <row r="2935" spans="2:7" ht="13.5" thickBot="1">
      <c r="B2935" s="175"/>
      <c r="C2935" s="104"/>
      <c r="D2935" s="267"/>
      <c r="E2935" s="197"/>
      <c r="F2935" s="191"/>
      <c r="G2935" s="170"/>
    </row>
    <row r="2936" spans="2:7" ht="14.25" thickTop="1" thickBot="1">
      <c r="B2936" s="185"/>
      <c r="C2936" s="186"/>
      <c r="D2936" s="186"/>
      <c r="E2936" s="187" t="s">
        <v>274</v>
      </c>
      <c r="F2936" s="188"/>
      <c r="G2936" s="189">
        <f>G2934+G2924+G2889+G2882+G2878+G2871</f>
        <v>2558.2316559609485</v>
      </c>
    </row>
    <row r="2937" spans="2:7" ht="13.5" thickTop="1">
      <c r="B2937" s="175"/>
      <c r="C2937" s="104"/>
      <c r="D2937" s="104"/>
      <c r="E2937" s="112" t="s">
        <v>275</v>
      </c>
      <c r="F2937" s="113">
        <v>10</v>
      </c>
      <c r="G2937" s="190">
        <f>(+G2936*F2937)/100</f>
        <v>255.82316559609484</v>
      </c>
    </row>
    <row r="2938" spans="2:7" ht="13.5" thickBot="1">
      <c r="B2938" s="175"/>
      <c r="C2938" s="104"/>
      <c r="D2938" s="104"/>
      <c r="E2938" s="191"/>
      <c r="F2938" s="113"/>
      <c r="G2938" s="183"/>
    </row>
    <row r="2939" spans="2:7">
      <c r="B2939" s="175"/>
      <c r="C2939" s="104"/>
      <c r="D2939" s="104"/>
      <c r="E2939" s="191" t="s">
        <v>276</v>
      </c>
      <c r="F2939" s="113"/>
      <c r="G2939" s="174">
        <f>G2936+G2937+G2938</f>
        <v>2814.0548215570434</v>
      </c>
    </row>
    <row r="2940" spans="2:7" ht="13.5" thickBot="1">
      <c r="B2940" s="175"/>
      <c r="C2940" s="104"/>
      <c r="D2940" s="104"/>
      <c r="E2940" s="191" t="s">
        <v>277</v>
      </c>
      <c r="F2940" s="113">
        <v>0.7</v>
      </c>
      <c r="G2940" s="183">
        <f>(+F2940*G2939)/100</f>
        <v>19.698383750899303</v>
      </c>
    </row>
    <row r="2941" spans="2:7">
      <c r="B2941" s="175"/>
      <c r="C2941" s="104"/>
      <c r="D2941" s="104"/>
      <c r="E2941" s="191" t="s">
        <v>276</v>
      </c>
      <c r="F2941" s="113"/>
      <c r="G2941" s="174">
        <f>+G2939+G2940</f>
        <v>2833.7532053079426</v>
      </c>
    </row>
    <row r="2942" spans="2:7" ht="13.5" thickBot="1">
      <c r="B2942" s="175"/>
      <c r="C2942" s="104"/>
      <c r="D2942" s="104"/>
      <c r="E2942" s="191" t="s">
        <v>278</v>
      </c>
      <c r="F2942" s="113">
        <v>3.8</v>
      </c>
      <c r="G2942" s="183">
        <f>(+F2942*G2941)/100</f>
        <v>107.68262180170181</v>
      </c>
    </row>
    <row r="2943" spans="2:7">
      <c r="B2943" s="175"/>
      <c r="C2943" s="104"/>
      <c r="D2943" s="104"/>
      <c r="E2943" s="191" t="s">
        <v>276</v>
      </c>
      <c r="F2943" s="113"/>
      <c r="G2943" s="174">
        <f>+G2941+G2942</f>
        <v>2941.4358271096444</v>
      </c>
    </row>
    <row r="2944" spans="2:7" ht="13.5" thickBot="1">
      <c r="B2944" s="175"/>
      <c r="C2944" s="104"/>
      <c r="D2944" s="104"/>
      <c r="E2944" s="191" t="s">
        <v>279</v>
      </c>
      <c r="F2944" s="113">
        <v>0.5</v>
      </c>
      <c r="G2944" s="183">
        <f>G2943*F2944/100</f>
        <v>14.707179135548222</v>
      </c>
    </row>
    <row r="2945" spans="1:7" ht="13.5" thickBot="1">
      <c r="B2945" s="175"/>
      <c r="C2945" s="104"/>
      <c r="D2945" s="104"/>
      <c r="E2945" s="118" t="s">
        <v>273</v>
      </c>
      <c r="F2945" s="110"/>
      <c r="G2945" s="170">
        <f>G2943+G2944</f>
        <v>2956.1430062451927</v>
      </c>
    </row>
    <row r="2946" spans="1:7" ht="14.25" thickTop="1" thickBot="1">
      <c r="B2946" s="185"/>
      <c r="C2946" s="186"/>
      <c r="D2946" s="186"/>
      <c r="E2946" s="187" t="s">
        <v>6</v>
      </c>
      <c r="F2946" s="188"/>
      <c r="G2946" s="189">
        <f>+G2945</f>
        <v>2956.1430062451927</v>
      </c>
    </row>
    <row r="2947" spans="1:7" ht="13.5" thickTop="1"/>
    <row r="2949" spans="1:7">
      <c r="B2949" s="275"/>
      <c r="C2949" s="479" t="s">
        <v>84</v>
      </c>
      <c r="D2949" s="479"/>
      <c r="E2949" s="479"/>
      <c r="F2949" s="479"/>
      <c r="G2949" s="479"/>
    </row>
    <row r="2950" spans="1:7">
      <c r="B2950" s="275"/>
      <c r="C2950" s="274"/>
      <c r="D2950" s="274"/>
      <c r="E2950" s="274"/>
      <c r="F2950" s="271" t="s">
        <v>10</v>
      </c>
      <c r="G2950" s="271" t="s">
        <v>263</v>
      </c>
    </row>
    <row r="2951" spans="1:7">
      <c r="B2951" s="275" t="s">
        <v>42</v>
      </c>
      <c r="C2951" s="167" t="s">
        <v>85</v>
      </c>
      <c r="D2951" s="167"/>
      <c r="E2951" s="167"/>
      <c r="F2951" s="167"/>
      <c r="G2951" s="167"/>
    </row>
    <row r="2952" spans="1:7">
      <c r="B2952" s="275" t="s">
        <v>245</v>
      </c>
      <c r="C2952" s="462" t="s">
        <v>86</v>
      </c>
      <c r="D2952" s="462"/>
      <c r="E2952" s="462"/>
      <c r="F2952" s="462"/>
      <c r="G2952" s="462"/>
    </row>
    <row r="2953" spans="1:7">
      <c r="B2953" s="275" t="s">
        <v>246</v>
      </c>
      <c r="C2953" s="479" t="s">
        <v>566</v>
      </c>
      <c r="D2953" s="479"/>
      <c r="E2953" s="479"/>
      <c r="F2953" s="479"/>
      <c r="G2953" s="479"/>
    </row>
    <row r="2954" spans="1:7">
      <c r="A2954" s="111">
        <v>54</v>
      </c>
      <c r="B2954" s="275" t="s">
        <v>280</v>
      </c>
      <c r="C2954" s="280" t="s">
        <v>571</v>
      </c>
      <c r="D2954" s="168"/>
      <c r="E2954" s="168"/>
      <c r="F2954" s="168"/>
      <c r="G2954" s="168"/>
    </row>
    <row r="2955" spans="1:7" ht="13.5" thickBot="1">
      <c r="B2955" s="117"/>
    </row>
    <row r="2956" spans="1:7" ht="13.5" thickTop="1">
      <c r="B2956" s="464" t="s">
        <v>265</v>
      </c>
      <c r="C2956" s="465"/>
      <c r="D2956" s="464" t="s">
        <v>10</v>
      </c>
      <c r="E2956" s="464" t="s">
        <v>266</v>
      </c>
      <c r="F2956" s="464" t="s">
        <v>11</v>
      </c>
      <c r="G2956" s="464" t="s">
        <v>14</v>
      </c>
    </row>
    <row r="2957" spans="1:7" ht="13.5" thickBot="1">
      <c r="B2957" s="466"/>
      <c r="C2957" s="466"/>
      <c r="D2957" s="466"/>
      <c r="E2957" s="466"/>
      <c r="F2957" s="466"/>
      <c r="G2957" s="467"/>
    </row>
    <row r="2958" spans="1:7" ht="13.5" thickTop="1">
      <c r="B2958" s="169" t="s">
        <v>289</v>
      </c>
      <c r="C2958" s="104"/>
      <c r="D2958" s="267"/>
      <c r="E2958" s="114"/>
      <c r="F2958" s="114"/>
      <c r="G2958" s="170"/>
    </row>
    <row r="2959" spans="1:7" ht="13.5" thickBot="1">
      <c r="B2959" s="175" t="s">
        <v>352</v>
      </c>
      <c r="C2959" s="104"/>
      <c r="D2959" s="267" t="s">
        <v>353</v>
      </c>
      <c r="E2959" s="114">
        <v>18</v>
      </c>
      <c r="F2959" s="173">
        <v>0.65</v>
      </c>
      <c r="G2959" s="183">
        <f>E2959*F2959</f>
        <v>11.700000000000001</v>
      </c>
    </row>
    <row r="2960" spans="1:7">
      <c r="B2960" s="176"/>
      <c r="C2960" s="177"/>
      <c r="D2960" s="177"/>
      <c r="E2960" s="177"/>
      <c r="F2960" s="118" t="s">
        <v>273</v>
      </c>
      <c r="G2960" s="170">
        <f>SUM(G2959)</f>
        <v>11.700000000000001</v>
      </c>
    </row>
    <row r="2961" spans="2:7">
      <c r="B2961" s="176"/>
      <c r="C2961" s="177"/>
      <c r="D2961" s="177"/>
      <c r="E2961" s="177"/>
      <c r="F2961" s="118"/>
      <c r="G2961" s="170"/>
    </row>
    <row r="2962" spans="2:7">
      <c r="B2962" s="179" t="s">
        <v>301</v>
      </c>
      <c r="C2962" s="177"/>
      <c r="D2962" s="177"/>
      <c r="E2962" s="177"/>
      <c r="F2962" s="118"/>
      <c r="G2962" s="170"/>
    </row>
    <row r="2963" spans="2:7">
      <c r="B2963" s="175" t="s">
        <v>354</v>
      </c>
      <c r="C2963" s="104"/>
      <c r="D2963" s="267" t="s">
        <v>303</v>
      </c>
      <c r="E2963" s="114">
        <v>700.9</v>
      </c>
      <c r="F2963" s="173">
        <f>1/D2964</f>
        <v>0.1</v>
      </c>
      <c r="G2963" s="174">
        <f>E2963*F2963</f>
        <v>70.09</v>
      </c>
    </row>
    <row r="2964" spans="2:7">
      <c r="B2964" s="175"/>
      <c r="C2964" s="181" t="s">
        <v>270</v>
      </c>
      <c r="D2964" s="182">
        <v>10</v>
      </c>
      <c r="E2964" s="114"/>
      <c r="F2964" s="173"/>
      <c r="G2964" s="174"/>
    </row>
    <row r="2965" spans="2:7">
      <c r="B2965" s="175" t="s">
        <v>304</v>
      </c>
      <c r="C2965" s="104"/>
      <c r="D2965" s="267" t="s">
        <v>303</v>
      </c>
      <c r="E2965" s="114">
        <v>355.01</v>
      </c>
      <c r="F2965" s="173">
        <f>1/D2966</f>
        <v>0.1</v>
      </c>
      <c r="G2965" s="174">
        <f>E2965*F2965</f>
        <v>35.500999999999998</v>
      </c>
    </row>
    <row r="2966" spans="2:7">
      <c r="B2966" s="175"/>
      <c r="C2966" s="181" t="s">
        <v>270</v>
      </c>
      <c r="D2966" s="182">
        <v>10</v>
      </c>
      <c r="E2966" s="114"/>
      <c r="F2966" s="173"/>
      <c r="G2966" s="174"/>
    </row>
    <row r="2967" spans="2:7">
      <c r="B2967" s="175" t="s">
        <v>354</v>
      </c>
      <c r="C2967" s="104"/>
      <c r="D2967" s="267" t="s">
        <v>303</v>
      </c>
      <c r="E2967" s="114">
        <v>700.9</v>
      </c>
      <c r="F2967" s="173">
        <f>1/D2968</f>
        <v>0.2857142857142857</v>
      </c>
      <c r="G2967" s="174">
        <f>E2967*F2967</f>
        <v>200.25714285714284</v>
      </c>
    </row>
    <row r="2968" spans="2:7">
      <c r="B2968" s="175"/>
      <c r="C2968" s="181" t="s">
        <v>270</v>
      </c>
      <c r="D2968" s="182">
        <v>3.5</v>
      </c>
      <c r="E2968" s="114"/>
      <c r="F2968" s="173"/>
      <c r="G2968" s="174"/>
    </row>
    <row r="2969" spans="2:7">
      <c r="B2969" s="175" t="s">
        <v>304</v>
      </c>
      <c r="C2969" s="104"/>
      <c r="D2969" s="267" t="s">
        <v>303</v>
      </c>
      <c r="E2969" s="114">
        <v>355.01</v>
      </c>
      <c r="F2969" s="173">
        <f>1/D2970</f>
        <v>0.625</v>
      </c>
      <c r="G2969" s="174">
        <f>E2969*F2969</f>
        <v>221.88124999999999</v>
      </c>
    </row>
    <row r="2970" spans="2:7" ht="13.5" thickBot="1">
      <c r="B2970" s="175"/>
      <c r="C2970" s="181" t="s">
        <v>270</v>
      </c>
      <c r="D2970" s="182">
        <v>1.6</v>
      </c>
      <c r="E2970" s="114"/>
      <c r="F2970" s="173"/>
      <c r="G2970" s="183"/>
    </row>
    <row r="2971" spans="2:7">
      <c r="B2971" s="175"/>
      <c r="C2971" s="104"/>
      <c r="D2971" s="267"/>
      <c r="E2971" s="114"/>
      <c r="F2971" s="118" t="s">
        <v>273</v>
      </c>
      <c r="G2971" s="170">
        <f>SUM(G2963:G2969)</f>
        <v>527.7293928571429</v>
      </c>
    </row>
    <row r="2972" spans="2:7">
      <c r="B2972" s="175"/>
      <c r="C2972" s="104"/>
      <c r="D2972" s="267"/>
      <c r="E2972" s="114"/>
      <c r="F2972" s="118"/>
      <c r="G2972" s="170"/>
    </row>
    <row r="2973" spans="2:7">
      <c r="B2973" s="169" t="s">
        <v>305</v>
      </c>
      <c r="C2973" s="104"/>
      <c r="D2973" s="267"/>
      <c r="E2973" s="114"/>
      <c r="F2973" s="118"/>
      <c r="G2973" s="170"/>
    </row>
    <row r="2974" spans="2:7" ht="13.5" thickBot="1">
      <c r="B2974" s="175" t="s">
        <v>306</v>
      </c>
      <c r="C2974" s="104"/>
      <c r="D2974" s="267" t="s">
        <v>344</v>
      </c>
      <c r="E2974" s="114">
        <f>+G2971</f>
        <v>527.7293928571429</v>
      </c>
      <c r="F2974" s="173">
        <v>0.03</v>
      </c>
      <c r="G2974" s="183">
        <f>E2974*F2974</f>
        <v>15.831881785714286</v>
      </c>
    </row>
    <row r="2975" spans="2:7">
      <c r="B2975" s="175"/>
      <c r="C2975" s="104"/>
      <c r="D2975" s="267"/>
      <c r="E2975" s="114"/>
      <c r="F2975" s="118" t="s">
        <v>273</v>
      </c>
      <c r="G2975" s="170">
        <f>SUM(G2972:G2974)</f>
        <v>15.831881785714286</v>
      </c>
    </row>
    <row r="2976" spans="2:7">
      <c r="B2976" s="175"/>
      <c r="C2976" s="104"/>
      <c r="D2976" s="267"/>
      <c r="E2976" s="114"/>
      <c r="F2976" s="118"/>
      <c r="G2976" s="170"/>
    </row>
    <row r="2977" spans="2:7">
      <c r="B2977" s="169" t="s">
        <v>308</v>
      </c>
      <c r="C2977" s="104"/>
      <c r="D2977" s="267"/>
      <c r="E2977" s="114"/>
      <c r="F2977" s="118"/>
      <c r="G2977" s="170"/>
    </row>
    <row r="2978" spans="2:7">
      <c r="B2978" s="175" t="s">
        <v>621</v>
      </c>
      <c r="C2978" s="104"/>
      <c r="D2978" s="267" t="s">
        <v>269</v>
      </c>
      <c r="E2978" s="114">
        <v>514.78</v>
      </c>
      <c r="F2978" s="173">
        <f>1/D2979</f>
        <v>0.52631578947368418</v>
      </c>
      <c r="G2978" s="174">
        <f>E2978*F2978</f>
        <v>270.93684210526311</v>
      </c>
    </row>
    <row r="2979" spans="2:7">
      <c r="B2979" s="175"/>
      <c r="C2979" s="181" t="s">
        <v>270</v>
      </c>
      <c r="D2979" s="182">
        <v>1.9</v>
      </c>
      <c r="E2979" s="114"/>
      <c r="F2979" s="173"/>
      <c r="G2979" s="170"/>
    </row>
    <row r="2980" spans="2:7">
      <c r="B2980" s="175" t="s">
        <v>355</v>
      </c>
      <c r="C2980" s="104"/>
      <c r="D2980" s="267" t="s">
        <v>269</v>
      </c>
      <c r="E2980" s="114">
        <v>74.83</v>
      </c>
      <c r="F2980" s="173">
        <f>1/D2981</f>
        <v>0.2</v>
      </c>
      <c r="G2980" s="174">
        <f>E2980*F2980</f>
        <v>14.966000000000001</v>
      </c>
    </row>
    <row r="2981" spans="2:7" ht="13.5" thickBot="1">
      <c r="B2981" s="175"/>
      <c r="C2981" s="181" t="s">
        <v>270</v>
      </c>
      <c r="D2981" s="182">
        <v>5</v>
      </c>
      <c r="E2981" s="114"/>
      <c r="F2981" s="173"/>
      <c r="G2981" s="183"/>
    </row>
    <row r="2982" spans="2:7">
      <c r="B2982" s="175"/>
      <c r="C2982" s="104"/>
      <c r="D2982" s="267"/>
      <c r="E2982" s="114"/>
      <c r="F2982" s="118" t="s">
        <v>273</v>
      </c>
      <c r="G2982" s="170">
        <f>SUM(G2978:G2981)</f>
        <v>285.90284210526312</v>
      </c>
    </row>
    <row r="2983" spans="2:7">
      <c r="B2983" s="175"/>
      <c r="C2983" s="104"/>
      <c r="D2983" s="267"/>
      <c r="E2983" s="114"/>
      <c r="F2983" s="118"/>
      <c r="G2983" s="170"/>
    </row>
    <row r="2984" spans="2:7">
      <c r="B2984" s="169" t="s">
        <v>356</v>
      </c>
      <c r="C2984" s="104"/>
      <c r="D2984" s="267"/>
      <c r="E2984" s="114"/>
      <c r="F2984" s="118"/>
      <c r="G2984" s="170"/>
    </row>
    <row r="2985" spans="2:7">
      <c r="B2985" s="169"/>
      <c r="C2985" s="104"/>
      <c r="D2985" s="267"/>
      <c r="E2985" s="114"/>
      <c r="F2985" s="118"/>
      <c r="G2985" s="170"/>
    </row>
    <row r="2986" spans="2:7">
      <c r="B2986" s="169" t="s">
        <v>619</v>
      </c>
      <c r="C2986" s="104"/>
      <c r="D2986" s="267" t="s">
        <v>263</v>
      </c>
      <c r="E2986" s="114"/>
      <c r="F2986" s="198"/>
      <c r="G2986" s="170"/>
    </row>
    <row r="2987" spans="2:7">
      <c r="B2987" s="169" t="s">
        <v>289</v>
      </c>
      <c r="C2987" s="104"/>
      <c r="D2987" s="267"/>
      <c r="E2987" s="114"/>
      <c r="F2987" s="198"/>
      <c r="G2987" s="170"/>
    </row>
    <row r="2988" spans="2:7">
      <c r="B2988" s="175" t="s">
        <v>358</v>
      </c>
      <c r="C2988" s="104"/>
      <c r="D2988" s="267" t="s">
        <v>359</v>
      </c>
      <c r="E2988" s="114">
        <v>2100</v>
      </c>
      <c r="F2988" s="180">
        <v>0.32</v>
      </c>
      <c r="G2988" s="174">
        <f>E2988*F2988</f>
        <v>672</v>
      </c>
    </row>
    <row r="2989" spans="2:7">
      <c r="B2989" s="175" t="s">
        <v>360</v>
      </c>
      <c r="C2989" s="104"/>
      <c r="D2989" s="267" t="s">
        <v>263</v>
      </c>
      <c r="E2989" s="114">
        <v>125</v>
      </c>
      <c r="F2989" s="180">
        <v>0.51790000000000003</v>
      </c>
      <c r="G2989" s="174">
        <f>ROUND(F2989*E2989,2)</f>
        <v>64.739999999999995</v>
      </c>
    </row>
    <row r="2990" spans="2:7">
      <c r="B2990" s="175" t="s">
        <v>361</v>
      </c>
      <c r="C2990" s="104"/>
      <c r="D2990" s="267" t="s">
        <v>263</v>
      </c>
      <c r="E2990" s="114">
        <v>200</v>
      </c>
      <c r="F2990" s="180">
        <v>0.63959999999999995</v>
      </c>
      <c r="G2990" s="174">
        <f>E2990*F2990</f>
        <v>127.91999999999999</v>
      </c>
    </row>
    <row r="2991" spans="2:7" ht="13.5" thickBot="1">
      <c r="B2991" s="175" t="s">
        <v>362</v>
      </c>
      <c r="C2991" s="104"/>
      <c r="D2991" s="267" t="s">
        <v>263</v>
      </c>
      <c r="E2991" s="114">
        <v>10</v>
      </c>
      <c r="F2991" s="180">
        <v>0.2</v>
      </c>
      <c r="G2991" s="183">
        <f>E2991*F2991</f>
        <v>2</v>
      </c>
    </row>
    <row r="2992" spans="2:7">
      <c r="B2992" s="175"/>
      <c r="C2992" s="104"/>
      <c r="D2992" s="267"/>
      <c r="E2992" s="114"/>
      <c r="F2992" s="184" t="s">
        <v>339</v>
      </c>
      <c r="G2992" s="170">
        <f>SUM(G2988:G2991)</f>
        <v>866.66</v>
      </c>
    </row>
    <row r="2993" spans="2:7">
      <c r="B2993" s="175"/>
      <c r="C2993" s="104"/>
      <c r="D2993" s="267"/>
      <c r="E2993" s="114"/>
      <c r="F2993" s="180"/>
      <c r="G2993" s="174"/>
    </row>
    <row r="2994" spans="2:7">
      <c r="B2994" s="179" t="s">
        <v>301</v>
      </c>
      <c r="C2994" s="104"/>
      <c r="D2994" s="267"/>
      <c r="E2994" s="114"/>
      <c r="F2994" s="180"/>
      <c r="G2994" s="174"/>
    </row>
    <row r="2995" spans="2:7">
      <c r="B2995" s="175" t="s">
        <v>304</v>
      </c>
      <c r="C2995" s="104"/>
      <c r="D2995" s="267" t="s">
        <v>303</v>
      </c>
      <c r="E2995" s="114">
        <v>355.01</v>
      </c>
      <c r="F2995" s="173">
        <f>1/D2996</f>
        <v>2.0833333333333332E-2</v>
      </c>
      <c r="G2995" s="174">
        <f>E2995*F2995</f>
        <v>7.3960416666666662</v>
      </c>
    </row>
    <row r="2996" spans="2:7">
      <c r="B2996" s="175"/>
      <c r="C2996" s="181" t="s">
        <v>270</v>
      </c>
      <c r="D2996" s="182">
        <v>48</v>
      </c>
      <c r="E2996" s="114"/>
      <c r="F2996" s="180"/>
      <c r="G2996" s="174"/>
    </row>
    <row r="2997" spans="2:7">
      <c r="B2997" s="175" t="s">
        <v>304</v>
      </c>
      <c r="C2997" s="104"/>
      <c r="D2997" s="267" t="s">
        <v>303</v>
      </c>
      <c r="E2997" s="114">
        <v>355.01</v>
      </c>
      <c r="F2997" s="173">
        <f>1/D2998</f>
        <v>2.0833333333333332E-2</v>
      </c>
      <c r="G2997" s="174">
        <f>E2997*F2997</f>
        <v>7.3960416666666662</v>
      </c>
    </row>
    <row r="2998" spans="2:7">
      <c r="B2998" s="175"/>
      <c r="C2998" s="181" t="s">
        <v>270</v>
      </c>
      <c r="D2998" s="182">
        <v>48</v>
      </c>
      <c r="E2998" s="114"/>
      <c r="F2998" s="180"/>
      <c r="G2998" s="174"/>
    </row>
    <row r="2999" spans="2:7">
      <c r="B2999" s="175" t="s">
        <v>304</v>
      </c>
      <c r="C2999" s="104"/>
      <c r="D2999" s="267" t="s">
        <v>303</v>
      </c>
      <c r="E2999" s="114">
        <v>355.01</v>
      </c>
      <c r="F2999" s="173">
        <f>1/D3000</f>
        <v>2.0833333333333332E-2</v>
      </c>
      <c r="G2999" s="174">
        <f>E2999*F2999</f>
        <v>7.3960416666666662</v>
      </c>
    </row>
    <row r="3000" spans="2:7" ht="13.5" thickBot="1">
      <c r="B3000" s="175"/>
      <c r="C3000" s="181" t="s">
        <v>270</v>
      </c>
      <c r="D3000" s="182">
        <v>48</v>
      </c>
      <c r="E3000" s="114"/>
      <c r="F3000" s="180"/>
      <c r="G3000" s="183"/>
    </row>
    <row r="3001" spans="2:7">
      <c r="B3001" s="175"/>
      <c r="C3001" s="104"/>
      <c r="D3001" s="267"/>
      <c r="E3001" s="114"/>
      <c r="F3001" s="184" t="s">
        <v>339</v>
      </c>
      <c r="G3001" s="170">
        <f>SUM(G2995:G3000)</f>
        <v>22.188124999999999</v>
      </c>
    </row>
    <row r="3002" spans="2:7">
      <c r="B3002" s="175"/>
      <c r="C3002" s="104"/>
      <c r="D3002" s="267"/>
      <c r="E3002" s="114"/>
      <c r="F3002" s="180"/>
      <c r="G3002" s="174"/>
    </row>
    <row r="3003" spans="2:7">
      <c r="B3003" s="169" t="s">
        <v>305</v>
      </c>
      <c r="C3003" s="104"/>
      <c r="D3003" s="267"/>
      <c r="E3003" s="114"/>
      <c r="F3003" s="180"/>
      <c r="G3003" s="174"/>
    </row>
    <row r="3004" spans="2:7" ht="13.5" thickBot="1">
      <c r="B3004" s="175" t="s">
        <v>306</v>
      </c>
      <c r="C3004" s="104"/>
      <c r="D3004" s="267" t="s">
        <v>344</v>
      </c>
      <c r="E3004" s="114">
        <f>+G3001</f>
        <v>22.188124999999999</v>
      </c>
      <c r="F3004" s="173">
        <v>0.03</v>
      </c>
      <c r="G3004" s="183">
        <f>E3004*F3004</f>
        <v>0.66564374999999998</v>
      </c>
    </row>
    <row r="3005" spans="2:7">
      <c r="B3005" s="175"/>
      <c r="C3005" s="104"/>
      <c r="D3005" s="267"/>
      <c r="E3005" s="114"/>
      <c r="F3005" s="118" t="s">
        <v>273</v>
      </c>
      <c r="G3005" s="170">
        <f>SUM(G3002:G3004)</f>
        <v>0.66564374999999998</v>
      </c>
    </row>
    <row r="3006" spans="2:7">
      <c r="B3006" s="175"/>
      <c r="C3006" s="104"/>
      <c r="D3006" s="267"/>
      <c r="E3006" s="114"/>
      <c r="F3006" s="180"/>
      <c r="G3006" s="174"/>
    </row>
    <row r="3007" spans="2:7">
      <c r="B3007" s="169" t="s">
        <v>267</v>
      </c>
      <c r="C3007" s="104"/>
      <c r="D3007" s="267"/>
      <c r="E3007" s="114"/>
      <c r="F3007" s="180"/>
      <c r="G3007" s="174"/>
    </row>
    <row r="3008" spans="2:7">
      <c r="B3008" s="175" t="s">
        <v>363</v>
      </c>
      <c r="C3008" s="104"/>
      <c r="D3008" s="267" t="s">
        <v>364</v>
      </c>
      <c r="E3008" s="114">
        <v>560.84</v>
      </c>
      <c r="F3008" s="173">
        <f>1/D3009</f>
        <v>0.16666666666666666</v>
      </c>
      <c r="G3008" s="174">
        <f>E3008*F3008</f>
        <v>93.473333333333329</v>
      </c>
    </row>
    <row r="3009" spans="2:7">
      <c r="B3009" s="175"/>
      <c r="C3009" s="181" t="s">
        <v>270</v>
      </c>
      <c r="D3009" s="182">
        <v>6</v>
      </c>
      <c r="E3009" s="114"/>
      <c r="F3009" s="180"/>
      <c r="G3009" s="174"/>
    </row>
    <row r="3010" spans="2:7">
      <c r="B3010" s="175" t="s">
        <v>365</v>
      </c>
      <c r="C3010" s="104"/>
      <c r="D3010" s="267" t="s">
        <v>364</v>
      </c>
      <c r="E3010" s="114">
        <v>566.45000000000005</v>
      </c>
      <c r="F3010" s="173">
        <f>1/D3011</f>
        <v>0.16666666666666666</v>
      </c>
      <c r="G3010" s="174">
        <f>E3010*F3010</f>
        <v>94.408333333333331</v>
      </c>
    </row>
    <row r="3011" spans="2:7">
      <c r="B3011" s="175"/>
      <c r="C3011" s="181" t="s">
        <v>270</v>
      </c>
      <c r="D3011" s="182">
        <v>6</v>
      </c>
      <c r="E3011" s="114"/>
      <c r="F3011" s="180"/>
      <c r="G3011" s="174"/>
    </row>
    <row r="3012" spans="2:7">
      <c r="B3012" s="175" t="s">
        <v>366</v>
      </c>
      <c r="C3012" s="104"/>
      <c r="D3012" s="267" t="s">
        <v>364</v>
      </c>
      <c r="E3012" s="114">
        <v>487.34</v>
      </c>
      <c r="F3012" s="173">
        <f>1/D3013</f>
        <v>0.16666666666666666</v>
      </c>
      <c r="G3012" s="174">
        <f>E3012*F3012</f>
        <v>81.223333333333329</v>
      </c>
    </row>
    <row r="3013" spans="2:7" ht="13.5" thickBot="1">
      <c r="B3013" s="175"/>
      <c r="C3013" s="181" t="s">
        <v>270</v>
      </c>
      <c r="D3013" s="182">
        <v>6</v>
      </c>
      <c r="E3013" s="114"/>
      <c r="F3013" s="180"/>
      <c r="G3013" s="183"/>
    </row>
    <row r="3014" spans="2:7">
      <c r="B3014" s="175"/>
      <c r="C3014" s="104"/>
      <c r="D3014" s="267"/>
      <c r="E3014" s="114"/>
      <c r="F3014" s="184" t="s">
        <v>339</v>
      </c>
      <c r="G3014" s="170">
        <f>SUM(G3008:G3013)</f>
        <v>269.10500000000002</v>
      </c>
    </row>
    <row r="3015" spans="2:7">
      <c r="B3015" s="175"/>
      <c r="C3015" s="104"/>
      <c r="D3015" s="267"/>
      <c r="E3015" s="114"/>
      <c r="F3015" s="180"/>
      <c r="G3015" s="174"/>
    </row>
    <row r="3016" spans="2:7" ht="13.5" thickBot="1">
      <c r="B3016" s="175"/>
      <c r="C3016" s="104"/>
      <c r="D3016" s="267"/>
      <c r="E3016" s="114"/>
      <c r="F3016" s="191" t="s">
        <v>311</v>
      </c>
      <c r="G3016" s="183">
        <f>G3014+G3005+G3001+G2992</f>
        <v>1158.6187687500001</v>
      </c>
    </row>
    <row r="3017" spans="2:7">
      <c r="B3017" s="175"/>
      <c r="C3017" s="104"/>
      <c r="D3017" s="267" t="s">
        <v>285</v>
      </c>
      <c r="E3017" s="197">
        <v>1.05</v>
      </c>
      <c r="F3017" s="191" t="s">
        <v>312</v>
      </c>
      <c r="G3017" s="170">
        <f>+G3016*E3017</f>
        <v>1216.5497071875002</v>
      </c>
    </row>
    <row r="3018" spans="2:7">
      <c r="B3018" s="175"/>
      <c r="C3018" s="104"/>
      <c r="D3018" s="267"/>
      <c r="E3018" s="197"/>
      <c r="F3018" s="191"/>
      <c r="G3018" s="170"/>
    </row>
    <row r="3019" spans="2:7">
      <c r="B3019" s="169" t="s">
        <v>624</v>
      </c>
      <c r="C3019" s="104"/>
      <c r="D3019" s="267" t="s">
        <v>336</v>
      </c>
      <c r="E3019" s="114"/>
      <c r="F3019" s="118"/>
      <c r="G3019" s="170"/>
    </row>
    <row r="3020" spans="2:7">
      <c r="B3020" s="169" t="s">
        <v>289</v>
      </c>
      <c r="C3020" s="104"/>
      <c r="D3020" s="267"/>
      <c r="E3020" s="114"/>
      <c r="F3020" s="118"/>
      <c r="G3020" s="170"/>
    </row>
    <row r="3021" spans="2:7">
      <c r="B3021" s="175" t="s">
        <v>368</v>
      </c>
      <c r="C3021" s="104"/>
      <c r="D3021" s="267" t="s">
        <v>336</v>
      </c>
      <c r="E3021" s="114">
        <v>30</v>
      </c>
      <c r="F3021" s="180">
        <v>1</v>
      </c>
      <c r="G3021" s="174">
        <f>E3021*F3021</f>
        <v>30</v>
      </c>
    </row>
    <row r="3022" spans="2:7">
      <c r="B3022" s="175" t="s">
        <v>369</v>
      </c>
      <c r="C3022" s="104"/>
      <c r="D3022" s="172" t="s">
        <v>295</v>
      </c>
      <c r="E3022" s="114">
        <v>4</v>
      </c>
      <c r="F3022" s="180">
        <v>4</v>
      </c>
      <c r="G3022" s="174">
        <f>E3022*F3022</f>
        <v>16</v>
      </c>
    </row>
    <row r="3023" spans="2:7">
      <c r="B3023" s="175" t="s">
        <v>370</v>
      </c>
      <c r="C3023" s="104"/>
      <c r="D3023" s="172" t="s">
        <v>295</v>
      </c>
      <c r="E3023" s="114">
        <v>8</v>
      </c>
      <c r="F3023" s="180">
        <v>2</v>
      </c>
      <c r="G3023" s="174">
        <f>E3023*F3023</f>
        <v>16</v>
      </c>
    </row>
    <row r="3024" spans="2:7" ht="13.5" thickBot="1">
      <c r="B3024" s="175" t="s">
        <v>371</v>
      </c>
      <c r="C3024" s="104"/>
      <c r="D3024" s="267" t="s">
        <v>291</v>
      </c>
      <c r="E3024" s="114">
        <v>25</v>
      </c>
      <c r="F3024" s="180">
        <v>0.2</v>
      </c>
      <c r="G3024" s="183">
        <f>E3024*F3024</f>
        <v>5</v>
      </c>
    </row>
    <row r="3025" spans="2:7">
      <c r="B3025" s="175"/>
      <c r="C3025" s="104"/>
      <c r="D3025" s="267"/>
      <c r="E3025" s="114"/>
      <c r="F3025" s="184" t="s">
        <v>339</v>
      </c>
      <c r="G3025" s="170">
        <f>SUM(G3021:G3024)</f>
        <v>67</v>
      </c>
    </row>
    <row r="3026" spans="2:7">
      <c r="B3026" s="175"/>
      <c r="C3026" s="104"/>
      <c r="D3026" s="267"/>
      <c r="E3026" s="114"/>
      <c r="F3026" s="180"/>
      <c r="G3026" s="174"/>
    </row>
    <row r="3027" spans="2:7">
      <c r="B3027" s="179" t="s">
        <v>301</v>
      </c>
      <c r="C3027" s="104"/>
      <c r="D3027" s="267"/>
      <c r="E3027" s="114"/>
      <c r="F3027" s="180"/>
      <c r="G3027" s="174"/>
    </row>
    <row r="3028" spans="2:7">
      <c r="B3028" s="175" t="s">
        <v>354</v>
      </c>
      <c r="C3028" s="104"/>
      <c r="D3028" s="267" t="s">
        <v>303</v>
      </c>
      <c r="E3028" s="114">
        <v>700.9</v>
      </c>
      <c r="F3028" s="173">
        <f>1/D3029</f>
        <v>6.6666666666666666E-2</v>
      </c>
      <c r="G3028" s="174">
        <f>E3028*F3028</f>
        <v>46.726666666666667</v>
      </c>
    </row>
    <row r="3029" spans="2:7">
      <c r="B3029" s="175"/>
      <c r="C3029" s="181" t="s">
        <v>270</v>
      </c>
      <c r="D3029" s="182">
        <v>15</v>
      </c>
      <c r="E3029" s="114"/>
      <c r="F3029" s="180"/>
      <c r="G3029" s="174"/>
    </row>
    <row r="3030" spans="2:7">
      <c r="B3030" s="175" t="s">
        <v>304</v>
      </c>
      <c r="C3030" s="104"/>
      <c r="D3030" s="267" t="s">
        <v>303</v>
      </c>
      <c r="E3030" s="114">
        <v>355.01</v>
      </c>
      <c r="F3030" s="173">
        <f>1/D3031</f>
        <v>0.26666666666666666</v>
      </c>
      <c r="G3030" s="174">
        <f>E3030*F3030</f>
        <v>94.669333333333327</v>
      </c>
    </row>
    <row r="3031" spans="2:7" ht="13.5" thickBot="1">
      <c r="B3031" s="175"/>
      <c r="C3031" s="181" t="s">
        <v>270</v>
      </c>
      <c r="D3031" s="182">
        <v>3.75</v>
      </c>
      <c r="E3031" s="114"/>
      <c r="F3031" s="180"/>
      <c r="G3031" s="183"/>
    </row>
    <row r="3032" spans="2:7">
      <c r="B3032" s="175"/>
      <c r="C3032" s="104"/>
      <c r="D3032" s="267"/>
      <c r="E3032" s="114"/>
      <c r="F3032" s="184" t="s">
        <v>339</v>
      </c>
      <c r="G3032" s="170">
        <f>SUM(G3028:G3031)</f>
        <v>141.39599999999999</v>
      </c>
    </row>
    <row r="3033" spans="2:7">
      <c r="B3033" s="175"/>
      <c r="C3033" s="104"/>
      <c r="D3033" s="267"/>
      <c r="E3033" s="114"/>
      <c r="F3033" s="180"/>
      <c r="G3033" s="174"/>
    </row>
    <row r="3034" spans="2:7">
      <c r="B3034" s="169" t="s">
        <v>305</v>
      </c>
      <c r="C3034" s="104"/>
      <c r="D3034" s="267"/>
      <c r="E3034" s="114"/>
      <c r="F3034" s="180"/>
      <c r="G3034" s="174"/>
    </row>
    <row r="3035" spans="2:7" ht="13.5" thickBot="1">
      <c r="B3035" s="175" t="s">
        <v>306</v>
      </c>
      <c r="C3035" s="104"/>
      <c r="D3035" s="267" t="s">
        <v>307</v>
      </c>
      <c r="E3035" s="114">
        <f>+G3032</f>
        <v>141.39599999999999</v>
      </c>
      <c r="F3035" s="180">
        <v>0.03</v>
      </c>
      <c r="G3035" s="183">
        <f>E3035*F3035</f>
        <v>4.2418799999999992</v>
      </c>
    </row>
    <row r="3036" spans="2:7">
      <c r="B3036" s="175"/>
      <c r="C3036" s="104"/>
      <c r="D3036" s="267"/>
      <c r="E3036" s="114"/>
      <c r="F3036" s="184" t="s">
        <v>339</v>
      </c>
      <c r="G3036" s="170">
        <f>SUM(G3033:G3035)</f>
        <v>4.2418799999999992</v>
      </c>
    </row>
    <row r="3037" spans="2:7">
      <c r="B3037" s="175"/>
      <c r="C3037" s="104"/>
      <c r="D3037" s="267"/>
      <c r="E3037" s="114"/>
      <c r="F3037" s="180"/>
      <c r="G3037" s="174"/>
    </row>
    <row r="3038" spans="2:7" ht="13.5" thickBot="1">
      <c r="B3038" s="175"/>
      <c r="C3038" s="104"/>
      <c r="D3038" s="267"/>
      <c r="E3038" s="114"/>
      <c r="F3038" s="191" t="s">
        <v>284</v>
      </c>
      <c r="G3038" s="183">
        <f>G3036+G3032+G3025</f>
        <v>212.63788</v>
      </c>
    </row>
    <row r="3039" spans="2:7">
      <c r="B3039" s="175"/>
      <c r="C3039" s="104"/>
      <c r="D3039" s="181" t="s">
        <v>11</v>
      </c>
      <c r="E3039" s="197">
        <v>2.5</v>
      </c>
      <c r="F3039" s="118" t="s">
        <v>273</v>
      </c>
      <c r="G3039" s="170">
        <f>TRUNC(G3038*E3039,2)</f>
        <v>531.59</v>
      </c>
    </row>
    <row r="3040" spans="2:7">
      <c r="B3040" s="175"/>
      <c r="C3040" s="104"/>
      <c r="D3040" s="267"/>
      <c r="E3040" s="197"/>
      <c r="F3040" s="118"/>
      <c r="G3040" s="170"/>
    </row>
    <row r="3041" spans="2:7">
      <c r="B3041" s="175"/>
      <c r="C3041" s="104" t="s">
        <v>372</v>
      </c>
      <c r="D3041" s="267">
        <v>1</v>
      </c>
      <c r="E3041" s="197"/>
      <c r="F3041" s="191" t="s">
        <v>312</v>
      </c>
      <c r="G3041" s="170">
        <f>G3039/D3041</f>
        <v>531.59</v>
      </c>
    </row>
    <row r="3042" spans="2:7" ht="13.5" thickBot="1">
      <c r="B3042" s="175"/>
      <c r="C3042" s="104"/>
      <c r="D3042" s="267"/>
      <c r="E3042" s="197"/>
      <c r="F3042" s="191"/>
      <c r="G3042" s="170"/>
    </row>
    <row r="3043" spans="2:7" ht="14.25" thickTop="1" thickBot="1">
      <c r="B3043" s="185"/>
      <c r="C3043" s="186"/>
      <c r="D3043" s="186"/>
      <c r="E3043" s="187" t="s">
        <v>274</v>
      </c>
      <c r="F3043" s="188"/>
      <c r="G3043" s="189">
        <f>G3041+G3017+G2982+G2975+G2971+G2960</f>
        <v>2589.3038239356206</v>
      </c>
    </row>
    <row r="3044" spans="2:7" ht="13.5" thickTop="1">
      <c r="B3044" s="175"/>
      <c r="C3044" s="104"/>
      <c r="D3044" s="104"/>
      <c r="E3044" s="112" t="s">
        <v>275</v>
      </c>
      <c r="F3044" s="113">
        <v>10</v>
      </c>
      <c r="G3044" s="190">
        <f>(+G3043*F3044)/100</f>
        <v>258.93038239356207</v>
      </c>
    </row>
    <row r="3045" spans="2:7" ht="13.5" thickBot="1">
      <c r="B3045" s="175"/>
      <c r="C3045" s="104"/>
      <c r="D3045" s="104"/>
      <c r="E3045" s="191"/>
      <c r="F3045" s="113"/>
      <c r="G3045" s="183"/>
    </row>
    <row r="3046" spans="2:7">
      <c r="B3046" s="175"/>
      <c r="C3046" s="104"/>
      <c r="D3046" s="104"/>
      <c r="E3046" s="191" t="s">
        <v>276</v>
      </c>
      <c r="F3046" s="113"/>
      <c r="G3046" s="174">
        <f>G3043+G3044+G3045</f>
        <v>2848.2342063291826</v>
      </c>
    </row>
    <row r="3047" spans="2:7" ht="13.5" thickBot="1">
      <c r="B3047" s="175"/>
      <c r="C3047" s="104"/>
      <c r="D3047" s="104"/>
      <c r="E3047" s="191" t="s">
        <v>277</v>
      </c>
      <c r="F3047" s="113">
        <v>0.7</v>
      </c>
      <c r="G3047" s="183">
        <f>(+F3047*G3046)/100</f>
        <v>19.937639444304278</v>
      </c>
    </row>
    <row r="3048" spans="2:7">
      <c r="B3048" s="175"/>
      <c r="C3048" s="104"/>
      <c r="D3048" s="104"/>
      <c r="E3048" s="191" t="s">
        <v>276</v>
      </c>
      <c r="F3048" s="113"/>
      <c r="G3048" s="174">
        <f>+G3046+G3047</f>
        <v>2868.1718457734869</v>
      </c>
    </row>
    <row r="3049" spans="2:7" ht="13.5" thickBot="1">
      <c r="B3049" s="175"/>
      <c r="C3049" s="104"/>
      <c r="D3049" s="104"/>
      <c r="E3049" s="191" t="s">
        <v>278</v>
      </c>
      <c r="F3049" s="113">
        <v>3.8</v>
      </c>
      <c r="G3049" s="183">
        <f>(+F3049*G3048)/100</f>
        <v>108.9905301393925</v>
      </c>
    </row>
    <row r="3050" spans="2:7">
      <c r="B3050" s="175"/>
      <c r="C3050" s="104"/>
      <c r="D3050" s="104"/>
      <c r="E3050" s="191" t="s">
        <v>276</v>
      </c>
      <c r="F3050" s="113"/>
      <c r="G3050" s="174">
        <f>+G3048+G3049</f>
        <v>2977.1623759128793</v>
      </c>
    </row>
    <row r="3051" spans="2:7" ht="13.5" thickBot="1">
      <c r="B3051" s="175"/>
      <c r="C3051" s="104"/>
      <c r="D3051" s="104"/>
      <c r="E3051" s="191" t="s">
        <v>279</v>
      </c>
      <c r="F3051" s="113">
        <v>0.5</v>
      </c>
      <c r="G3051" s="183">
        <f>G3050*F3051/100</f>
        <v>14.885811879564397</v>
      </c>
    </row>
    <row r="3052" spans="2:7" ht="13.5" thickBot="1">
      <c r="B3052" s="175"/>
      <c r="C3052" s="104"/>
      <c r="D3052" s="104"/>
      <c r="E3052" s="118" t="s">
        <v>273</v>
      </c>
      <c r="F3052" s="110"/>
      <c r="G3052" s="170">
        <f>G3050+G3051</f>
        <v>2992.0481877924435</v>
      </c>
    </row>
    <row r="3053" spans="2:7" ht="14.25" thickTop="1" thickBot="1">
      <c r="B3053" s="185"/>
      <c r="C3053" s="186"/>
      <c r="D3053" s="186"/>
      <c r="E3053" s="187" t="s">
        <v>6</v>
      </c>
      <c r="F3053" s="188"/>
      <c r="G3053" s="189">
        <f>+G3052</f>
        <v>2992.0481877924435</v>
      </c>
    </row>
    <row r="3054" spans="2:7" ht="13.5" thickTop="1"/>
    <row r="3056" spans="2:7">
      <c r="B3056" s="275"/>
      <c r="C3056" s="479" t="s">
        <v>84</v>
      </c>
      <c r="D3056" s="479"/>
      <c r="E3056" s="479"/>
      <c r="F3056" s="479"/>
      <c r="G3056" s="479"/>
    </row>
    <row r="3057" spans="1:7">
      <c r="B3057" s="275"/>
      <c r="C3057" s="167"/>
      <c r="D3057" s="167"/>
      <c r="E3057" s="167"/>
      <c r="F3057" s="271" t="s">
        <v>10</v>
      </c>
      <c r="G3057" s="271" t="s">
        <v>263</v>
      </c>
    </row>
    <row r="3058" spans="1:7">
      <c r="B3058" s="275" t="s">
        <v>42</v>
      </c>
      <c r="C3058" s="167" t="s">
        <v>85</v>
      </c>
      <c r="D3058" s="268"/>
      <c r="E3058" s="268"/>
      <c r="F3058" s="268"/>
      <c r="G3058" s="268"/>
    </row>
    <row r="3059" spans="1:7">
      <c r="B3059" s="275" t="s">
        <v>245</v>
      </c>
      <c r="C3059" s="477" t="s">
        <v>86</v>
      </c>
      <c r="D3059" s="477"/>
      <c r="E3059" s="477"/>
      <c r="F3059" s="477"/>
      <c r="G3059" s="477"/>
    </row>
    <row r="3060" spans="1:7">
      <c r="B3060" s="275" t="s">
        <v>246</v>
      </c>
      <c r="C3060" s="479" t="s">
        <v>566</v>
      </c>
      <c r="D3060" s="479"/>
      <c r="E3060" s="479"/>
      <c r="F3060" s="479"/>
      <c r="G3060" s="479"/>
    </row>
    <row r="3061" spans="1:7">
      <c r="A3061" s="111">
        <v>55</v>
      </c>
      <c r="B3061" s="275" t="s">
        <v>572</v>
      </c>
      <c r="C3061" s="463" t="s">
        <v>625</v>
      </c>
      <c r="D3061" s="480"/>
      <c r="E3061" s="480"/>
      <c r="F3061" s="480"/>
      <c r="G3061" s="480"/>
    </row>
    <row r="3062" spans="1:7" ht="13.5" thickBot="1">
      <c r="B3062" s="117"/>
    </row>
    <row r="3063" spans="1:7" ht="13.5" thickTop="1">
      <c r="B3063" s="464" t="s">
        <v>265</v>
      </c>
      <c r="C3063" s="465"/>
      <c r="D3063" s="464" t="s">
        <v>10</v>
      </c>
      <c r="E3063" s="464" t="s">
        <v>266</v>
      </c>
      <c r="F3063" s="464" t="s">
        <v>11</v>
      </c>
      <c r="G3063" s="464" t="s">
        <v>14</v>
      </c>
    </row>
    <row r="3064" spans="1:7" ht="13.5" thickBot="1">
      <c r="B3064" s="466"/>
      <c r="C3064" s="466"/>
      <c r="D3064" s="466"/>
      <c r="E3064" s="466"/>
      <c r="F3064" s="466"/>
      <c r="G3064" s="467"/>
    </row>
    <row r="3065" spans="1:7" ht="13.5" thickTop="1">
      <c r="B3065" s="169" t="s">
        <v>289</v>
      </c>
      <c r="C3065" s="104"/>
      <c r="D3065" s="267"/>
      <c r="E3065" s="114"/>
      <c r="F3065" s="114"/>
      <c r="G3065" s="170"/>
    </row>
    <row r="3066" spans="1:7" ht="13.5" thickBot="1">
      <c r="B3066" s="175" t="s">
        <v>352</v>
      </c>
      <c r="C3066" s="104"/>
      <c r="D3066" s="267" t="s">
        <v>353</v>
      </c>
      <c r="E3066" s="114">
        <v>18</v>
      </c>
      <c r="F3066" s="173">
        <v>0.65</v>
      </c>
      <c r="G3066" s="183">
        <f>E3066*F3066</f>
        <v>11.700000000000001</v>
      </c>
    </row>
    <row r="3067" spans="1:7">
      <c r="B3067" s="176"/>
      <c r="C3067" s="177"/>
      <c r="D3067" s="177"/>
      <c r="E3067" s="177"/>
      <c r="F3067" s="118" t="s">
        <v>273</v>
      </c>
      <c r="G3067" s="170">
        <f>SUM(G3066)</f>
        <v>11.700000000000001</v>
      </c>
    </row>
    <row r="3068" spans="1:7">
      <c r="B3068" s="176"/>
      <c r="C3068" s="177"/>
      <c r="D3068" s="177"/>
      <c r="E3068" s="177"/>
      <c r="F3068" s="118"/>
      <c r="G3068" s="170"/>
    </row>
    <row r="3069" spans="1:7">
      <c r="B3069" s="179" t="s">
        <v>301</v>
      </c>
      <c r="C3069" s="177"/>
      <c r="D3069" s="177"/>
      <c r="E3069" s="177"/>
      <c r="F3069" s="118"/>
      <c r="G3069" s="170"/>
    </row>
    <row r="3070" spans="1:7">
      <c r="B3070" s="175" t="s">
        <v>354</v>
      </c>
      <c r="C3070" s="104"/>
      <c r="D3070" s="267" t="s">
        <v>303</v>
      </c>
      <c r="E3070" s="114">
        <v>700.9</v>
      </c>
      <c r="F3070" s="173">
        <f>1/D3071</f>
        <v>0.2857142857142857</v>
      </c>
      <c r="G3070" s="174">
        <f>E3070*F3070</f>
        <v>200.25714285714284</v>
      </c>
    </row>
    <row r="3071" spans="1:7">
      <c r="B3071" s="175"/>
      <c r="C3071" s="181" t="s">
        <v>270</v>
      </c>
      <c r="D3071" s="182">
        <v>3.5</v>
      </c>
      <c r="E3071" s="114"/>
      <c r="F3071" s="173"/>
      <c r="G3071" s="174"/>
    </row>
    <row r="3072" spans="1:7">
      <c r="B3072" s="175" t="s">
        <v>304</v>
      </c>
      <c r="C3072" s="104"/>
      <c r="D3072" s="267" t="s">
        <v>303</v>
      </c>
      <c r="E3072" s="114">
        <v>355.01</v>
      </c>
      <c r="F3072" s="173">
        <f>1/D3073</f>
        <v>0.2857142857142857</v>
      </c>
      <c r="G3072" s="174">
        <f>E3072*F3072</f>
        <v>101.43142857142857</v>
      </c>
    </row>
    <row r="3073" spans="2:7">
      <c r="B3073" s="175"/>
      <c r="C3073" s="181" t="s">
        <v>270</v>
      </c>
      <c r="D3073" s="182">
        <v>3.5</v>
      </c>
      <c r="E3073" s="114"/>
      <c r="F3073" s="173"/>
      <c r="G3073" s="174"/>
    </row>
    <row r="3074" spans="2:7">
      <c r="B3074" s="175" t="s">
        <v>354</v>
      </c>
      <c r="C3074" s="104"/>
      <c r="D3074" s="267" t="s">
        <v>303</v>
      </c>
      <c r="E3074" s="114">
        <v>700.9</v>
      </c>
      <c r="F3074" s="173">
        <f>1/D3075</f>
        <v>0.2857142857142857</v>
      </c>
      <c r="G3074" s="174">
        <f>E3074*F3074</f>
        <v>200.25714285714284</v>
      </c>
    </row>
    <row r="3075" spans="2:7">
      <c r="B3075" s="175"/>
      <c r="C3075" s="181" t="s">
        <v>270</v>
      </c>
      <c r="D3075" s="182">
        <v>3.5</v>
      </c>
      <c r="E3075" s="114"/>
      <c r="F3075" s="173"/>
      <c r="G3075" s="174"/>
    </row>
    <row r="3076" spans="2:7">
      <c r="B3076" s="175" t="s">
        <v>304</v>
      </c>
      <c r="C3076" s="104"/>
      <c r="D3076" s="267" t="s">
        <v>303</v>
      </c>
      <c r="E3076" s="114">
        <v>355.01</v>
      </c>
      <c r="F3076" s="173">
        <f>1/D3077</f>
        <v>0.625</v>
      </c>
      <c r="G3076" s="174">
        <f>E3076*F3076</f>
        <v>221.88124999999999</v>
      </c>
    </row>
    <row r="3077" spans="2:7" ht="13.5" thickBot="1">
      <c r="B3077" s="175"/>
      <c r="C3077" s="181" t="s">
        <v>270</v>
      </c>
      <c r="D3077" s="182">
        <v>1.6</v>
      </c>
      <c r="E3077" s="114"/>
      <c r="F3077" s="173"/>
      <c r="G3077" s="183"/>
    </row>
    <row r="3078" spans="2:7">
      <c r="B3078" s="175"/>
      <c r="C3078" s="104"/>
      <c r="D3078" s="267"/>
      <c r="E3078" s="114"/>
      <c r="F3078" s="118" t="s">
        <v>273</v>
      </c>
      <c r="G3078" s="170">
        <f>SUM(G3070:G3076)</f>
        <v>723.82696428571433</v>
      </c>
    </row>
    <row r="3079" spans="2:7">
      <c r="B3079" s="175"/>
      <c r="C3079" s="104"/>
      <c r="D3079" s="267"/>
      <c r="E3079" s="114"/>
      <c r="F3079" s="118"/>
      <c r="G3079" s="170"/>
    </row>
    <row r="3080" spans="2:7">
      <c r="B3080" s="169" t="s">
        <v>305</v>
      </c>
      <c r="C3080" s="104"/>
      <c r="D3080" s="267"/>
      <c r="E3080" s="114"/>
      <c r="F3080" s="118"/>
      <c r="G3080" s="170"/>
    </row>
    <row r="3081" spans="2:7" ht="13.5" thickBot="1">
      <c r="B3081" s="175" t="s">
        <v>306</v>
      </c>
      <c r="C3081" s="104"/>
      <c r="D3081" s="267" t="s">
        <v>344</v>
      </c>
      <c r="E3081" s="114">
        <f>+G3078</f>
        <v>723.82696428571433</v>
      </c>
      <c r="F3081" s="173">
        <v>0.03</v>
      </c>
      <c r="G3081" s="183">
        <f>E3081*F3081</f>
        <v>21.714808928571429</v>
      </c>
    </row>
    <row r="3082" spans="2:7">
      <c r="B3082" s="175"/>
      <c r="C3082" s="104"/>
      <c r="D3082" s="267"/>
      <c r="E3082" s="114"/>
      <c r="F3082" s="118" t="s">
        <v>273</v>
      </c>
      <c r="G3082" s="170">
        <f>SUM(G3079:G3081)</f>
        <v>21.714808928571429</v>
      </c>
    </row>
    <row r="3083" spans="2:7">
      <c r="B3083" s="175"/>
      <c r="C3083" s="104"/>
      <c r="D3083" s="267"/>
      <c r="E3083" s="114"/>
      <c r="F3083" s="118"/>
      <c r="G3083" s="170"/>
    </row>
    <row r="3084" spans="2:7">
      <c r="B3084" s="169" t="s">
        <v>308</v>
      </c>
      <c r="C3084" s="104"/>
      <c r="D3084" s="267"/>
      <c r="E3084" s="114"/>
      <c r="F3084" s="118"/>
      <c r="G3084" s="170"/>
    </row>
    <row r="3085" spans="2:7">
      <c r="B3085" s="175" t="s">
        <v>621</v>
      </c>
      <c r="C3085" s="104"/>
      <c r="D3085" s="267" t="s">
        <v>269</v>
      </c>
      <c r="E3085" s="114">
        <v>514.78</v>
      </c>
      <c r="F3085" s="173">
        <f>1/D3086</f>
        <v>0.45454545454545453</v>
      </c>
      <c r="G3085" s="174">
        <f>E3085*F3085</f>
        <v>233.99090909090907</v>
      </c>
    </row>
    <row r="3086" spans="2:7">
      <c r="B3086" s="175"/>
      <c r="C3086" s="181" t="s">
        <v>270</v>
      </c>
      <c r="D3086" s="182">
        <v>2.2000000000000002</v>
      </c>
      <c r="E3086" s="114"/>
      <c r="F3086" s="173"/>
      <c r="G3086" s="170"/>
    </row>
    <row r="3087" spans="2:7">
      <c r="B3087" s="175" t="s">
        <v>355</v>
      </c>
      <c r="C3087" s="104"/>
      <c r="D3087" s="267" t="s">
        <v>269</v>
      </c>
      <c r="E3087" s="114">
        <v>74.83</v>
      </c>
      <c r="F3087" s="173">
        <f>1/D3088</f>
        <v>0.2</v>
      </c>
      <c r="G3087" s="174">
        <f>E3087*F3087</f>
        <v>14.966000000000001</v>
      </c>
    </row>
    <row r="3088" spans="2:7" ht="13.5" thickBot="1">
      <c r="B3088" s="175"/>
      <c r="C3088" s="181" t="s">
        <v>270</v>
      </c>
      <c r="D3088" s="182">
        <v>5</v>
      </c>
      <c r="E3088" s="114"/>
      <c r="F3088" s="173"/>
      <c r="G3088" s="183"/>
    </row>
    <row r="3089" spans="2:7">
      <c r="B3089" s="175"/>
      <c r="C3089" s="104"/>
      <c r="D3089" s="267"/>
      <c r="E3089" s="114"/>
      <c r="F3089" s="118" t="s">
        <v>273</v>
      </c>
      <c r="G3089" s="170">
        <f>SUM(G3085:G3088)</f>
        <v>248.95690909090908</v>
      </c>
    </row>
    <row r="3090" spans="2:7">
      <c r="B3090" s="175"/>
      <c r="C3090" s="104"/>
      <c r="D3090" s="267"/>
      <c r="E3090" s="114"/>
      <c r="F3090" s="118"/>
      <c r="G3090" s="170"/>
    </row>
    <row r="3091" spans="2:7">
      <c r="B3091" s="169" t="s">
        <v>356</v>
      </c>
      <c r="C3091" s="104"/>
      <c r="D3091" s="267"/>
      <c r="E3091" s="114"/>
      <c r="F3091" s="118"/>
      <c r="G3091" s="170"/>
    </row>
    <row r="3092" spans="2:7">
      <c r="B3092" s="169"/>
      <c r="C3092" s="104"/>
      <c r="D3092" s="267"/>
      <c r="E3092" s="114"/>
      <c r="F3092" s="118"/>
      <c r="G3092" s="170"/>
    </row>
    <row r="3093" spans="2:7">
      <c r="B3093" s="169" t="s">
        <v>619</v>
      </c>
      <c r="C3093" s="104"/>
      <c r="D3093" s="267" t="s">
        <v>263</v>
      </c>
      <c r="E3093" s="114"/>
      <c r="F3093" s="198"/>
      <c r="G3093" s="170"/>
    </row>
    <row r="3094" spans="2:7">
      <c r="B3094" s="169" t="s">
        <v>289</v>
      </c>
      <c r="C3094" s="104"/>
      <c r="D3094" s="267"/>
      <c r="E3094" s="114"/>
      <c r="F3094" s="198"/>
      <c r="G3094" s="170"/>
    </row>
    <row r="3095" spans="2:7">
      <c r="B3095" s="175" t="s">
        <v>358</v>
      </c>
      <c r="C3095" s="104"/>
      <c r="D3095" s="267" t="s">
        <v>359</v>
      </c>
      <c r="E3095" s="114">
        <v>2100</v>
      </c>
      <c r="F3095" s="180">
        <v>0.32</v>
      </c>
      <c r="G3095" s="174">
        <f>E3095*F3095</f>
        <v>672</v>
      </c>
    </row>
    <row r="3096" spans="2:7">
      <c r="B3096" s="175" t="s">
        <v>360</v>
      </c>
      <c r="C3096" s="104"/>
      <c r="D3096" s="267" t="s">
        <v>263</v>
      </c>
      <c r="E3096" s="114">
        <v>125</v>
      </c>
      <c r="F3096" s="180">
        <v>0.51790000000000003</v>
      </c>
      <c r="G3096" s="174">
        <f>ROUND(F3096*E3096,2)</f>
        <v>64.739999999999995</v>
      </c>
    </row>
    <row r="3097" spans="2:7">
      <c r="B3097" s="175" t="s">
        <v>361</v>
      </c>
      <c r="C3097" s="104"/>
      <c r="D3097" s="267" t="s">
        <v>263</v>
      </c>
      <c r="E3097" s="114">
        <v>200</v>
      </c>
      <c r="F3097" s="180">
        <v>0.63959999999999995</v>
      </c>
      <c r="G3097" s="174">
        <f>E3097*F3097</f>
        <v>127.91999999999999</v>
      </c>
    </row>
    <row r="3098" spans="2:7" ht="13.5" thickBot="1">
      <c r="B3098" s="175" t="s">
        <v>362</v>
      </c>
      <c r="C3098" s="104"/>
      <c r="D3098" s="267" t="s">
        <v>263</v>
      </c>
      <c r="E3098" s="114">
        <v>10</v>
      </c>
      <c r="F3098" s="180">
        <v>0.2</v>
      </c>
      <c r="G3098" s="183">
        <f>E3098*F3098</f>
        <v>2</v>
      </c>
    </row>
    <row r="3099" spans="2:7">
      <c r="B3099" s="175"/>
      <c r="C3099" s="104"/>
      <c r="D3099" s="267"/>
      <c r="E3099" s="114"/>
      <c r="F3099" s="184" t="s">
        <v>339</v>
      </c>
      <c r="G3099" s="170">
        <f>SUM(G3095:G3098)</f>
        <v>866.66</v>
      </c>
    </row>
    <row r="3100" spans="2:7">
      <c r="B3100" s="175"/>
      <c r="C3100" s="104"/>
      <c r="D3100" s="267"/>
      <c r="E3100" s="114"/>
      <c r="F3100" s="180"/>
      <c r="G3100" s="174"/>
    </row>
    <row r="3101" spans="2:7">
      <c r="B3101" s="179" t="s">
        <v>301</v>
      </c>
      <c r="C3101" s="104"/>
      <c r="D3101" s="267"/>
      <c r="E3101" s="114"/>
      <c r="F3101" s="180"/>
      <c r="G3101" s="174"/>
    </row>
    <row r="3102" spans="2:7">
      <c r="B3102" s="175" t="s">
        <v>304</v>
      </c>
      <c r="C3102" s="104"/>
      <c r="D3102" s="267" t="s">
        <v>303</v>
      </c>
      <c r="E3102" s="114">
        <v>355.01</v>
      </c>
      <c r="F3102" s="173">
        <f>1/D3103</f>
        <v>2.0833333333333332E-2</v>
      </c>
      <c r="G3102" s="174">
        <f>E3102*F3102</f>
        <v>7.3960416666666662</v>
      </c>
    </row>
    <row r="3103" spans="2:7">
      <c r="B3103" s="175"/>
      <c r="C3103" s="181" t="s">
        <v>270</v>
      </c>
      <c r="D3103" s="182">
        <v>48</v>
      </c>
      <c r="E3103" s="114"/>
      <c r="F3103" s="180"/>
      <c r="G3103" s="174"/>
    </row>
    <row r="3104" spans="2:7">
      <c r="B3104" s="175" t="s">
        <v>304</v>
      </c>
      <c r="C3104" s="104"/>
      <c r="D3104" s="267" t="s">
        <v>303</v>
      </c>
      <c r="E3104" s="114">
        <v>355.01</v>
      </c>
      <c r="F3104" s="173">
        <f>1/D3105</f>
        <v>2.0833333333333332E-2</v>
      </c>
      <c r="G3104" s="174">
        <f>E3104*F3104</f>
        <v>7.3960416666666662</v>
      </c>
    </row>
    <row r="3105" spans="2:7">
      <c r="B3105" s="175"/>
      <c r="C3105" s="181" t="s">
        <v>270</v>
      </c>
      <c r="D3105" s="182">
        <v>48</v>
      </c>
      <c r="E3105" s="114"/>
      <c r="F3105" s="180"/>
      <c r="G3105" s="174"/>
    </row>
    <row r="3106" spans="2:7">
      <c r="B3106" s="175" t="s">
        <v>304</v>
      </c>
      <c r="C3106" s="104"/>
      <c r="D3106" s="267" t="s">
        <v>303</v>
      </c>
      <c r="E3106" s="114">
        <v>355.01</v>
      </c>
      <c r="F3106" s="173">
        <f>1/D3107</f>
        <v>2.0833333333333332E-2</v>
      </c>
      <c r="G3106" s="174">
        <f>E3106*F3106</f>
        <v>7.3960416666666662</v>
      </c>
    </row>
    <row r="3107" spans="2:7" ht="13.5" thickBot="1">
      <c r="B3107" s="175"/>
      <c r="C3107" s="181" t="s">
        <v>270</v>
      </c>
      <c r="D3107" s="182">
        <v>48</v>
      </c>
      <c r="E3107" s="114"/>
      <c r="F3107" s="180"/>
      <c r="G3107" s="183"/>
    </row>
    <row r="3108" spans="2:7">
      <c r="B3108" s="175"/>
      <c r="C3108" s="104"/>
      <c r="D3108" s="267"/>
      <c r="E3108" s="114"/>
      <c r="F3108" s="184" t="s">
        <v>339</v>
      </c>
      <c r="G3108" s="170">
        <f>SUM(G3102:G3107)</f>
        <v>22.188124999999999</v>
      </c>
    </row>
    <row r="3109" spans="2:7">
      <c r="B3109" s="175"/>
      <c r="C3109" s="104"/>
      <c r="D3109" s="267"/>
      <c r="E3109" s="114"/>
      <c r="F3109" s="180"/>
      <c r="G3109" s="174"/>
    </row>
    <row r="3110" spans="2:7">
      <c r="B3110" s="169" t="s">
        <v>305</v>
      </c>
      <c r="C3110" s="104"/>
      <c r="D3110" s="267"/>
      <c r="E3110" s="114"/>
      <c r="F3110" s="180"/>
      <c r="G3110" s="174"/>
    </row>
    <row r="3111" spans="2:7" ht="13.5" thickBot="1">
      <c r="B3111" s="175" t="s">
        <v>306</v>
      </c>
      <c r="C3111" s="104"/>
      <c r="D3111" s="267" t="s">
        <v>344</v>
      </c>
      <c r="E3111" s="114">
        <f>+G3108</f>
        <v>22.188124999999999</v>
      </c>
      <c r="F3111" s="173">
        <v>0.03</v>
      </c>
      <c r="G3111" s="183">
        <f>E3111*F3111</f>
        <v>0.66564374999999998</v>
      </c>
    </row>
    <row r="3112" spans="2:7">
      <c r="B3112" s="175"/>
      <c r="C3112" s="104"/>
      <c r="D3112" s="267"/>
      <c r="E3112" s="114"/>
      <c r="F3112" s="118" t="s">
        <v>273</v>
      </c>
      <c r="G3112" s="170">
        <f>SUM(G3109:G3111)</f>
        <v>0.66564374999999998</v>
      </c>
    </row>
    <row r="3113" spans="2:7">
      <c r="B3113" s="175"/>
      <c r="C3113" s="104"/>
      <c r="D3113" s="267"/>
      <c r="E3113" s="114"/>
      <c r="F3113" s="180"/>
      <c r="G3113" s="174"/>
    </row>
    <row r="3114" spans="2:7">
      <c r="B3114" s="169" t="s">
        <v>267</v>
      </c>
      <c r="C3114" s="104"/>
      <c r="D3114" s="267"/>
      <c r="E3114" s="114"/>
      <c r="F3114" s="180"/>
      <c r="G3114" s="174"/>
    </row>
    <row r="3115" spans="2:7">
      <c r="B3115" s="175" t="s">
        <v>363</v>
      </c>
      <c r="C3115" s="104"/>
      <c r="D3115" s="267" t="s">
        <v>364</v>
      </c>
      <c r="E3115" s="114">
        <v>560.84</v>
      </c>
      <c r="F3115" s="173">
        <f>1/D3116</f>
        <v>0.16666666666666666</v>
      </c>
      <c r="G3115" s="174">
        <f>E3115*F3115</f>
        <v>93.473333333333329</v>
      </c>
    </row>
    <row r="3116" spans="2:7">
      <c r="B3116" s="175"/>
      <c r="C3116" s="181" t="s">
        <v>270</v>
      </c>
      <c r="D3116" s="182">
        <v>6</v>
      </c>
      <c r="E3116" s="114"/>
      <c r="F3116" s="180"/>
      <c r="G3116" s="174"/>
    </row>
    <row r="3117" spans="2:7">
      <c r="B3117" s="175" t="s">
        <v>365</v>
      </c>
      <c r="C3117" s="104"/>
      <c r="D3117" s="267" t="s">
        <v>364</v>
      </c>
      <c r="E3117" s="114">
        <v>566.45000000000005</v>
      </c>
      <c r="F3117" s="173">
        <f>1/D3118</f>
        <v>0.16666666666666666</v>
      </c>
      <c r="G3117" s="174">
        <f>E3117*F3117</f>
        <v>94.408333333333331</v>
      </c>
    </row>
    <row r="3118" spans="2:7">
      <c r="B3118" s="175"/>
      <c r="C3118" s="181" t="s">
        <v>270</v>
      </c>
      <c r="D3118" s="182">
        <v>6</v>
      </c>
      <c r="E3118" s="114"/>
      <c r="F3118" s="180"/>
      <c r="G3118" s="174"/>
    </row>
    <row r="3119" spans="2:7">
      <c r="B3119" s="175" t="s">
        <v>366</v>
      </c>
      <c r="C3119" s="104"/>
      <c r="D3119" s="267" t="s">
        <v>364</v>
      </c>
      <c r="E3119" s="114">
        <v>487.34</v>
      </c>
      <c r="F3119" s="173">
        <f>1/D3120</f>
        <v>0.16666666666666666</v>
      </c>
      <c r="G3119" s="174">
        <f>E3119*F3119</f>
        <v>81.223333333333329</v>
      </c>
    </row>
    <row r="3120" spans="2:7" ht="13.5" thickBot="1">
      <c r="B3120" s="175"/>
      <c r="C3120" s="181" t="s">
        <v>270</v>
      </c>
      <c r="D3120" s="182">
        <v>6</v>
      </c>
      <c r="E3120" s="114"/>
      <c r="F3120" s="180"/>
      <c r="G3120" s="183"/>
    </row>
    <row r="3121" spans="2:7">
      <c r="B3121" s="175"/>
      <c r="C3121" s="104"/>
      <c r="D3121" s="267"/>
      <c r="E3121" s="114"/>
      <c r="F3121" s="184" t="s">
        <v>339</v>
      </c>
      <c r="G3121" s="170">
        <f>SUM(G3115:G3120)</f>
        <v>269.10500000000002</v>
      </c>
    </row>
    <row r="3122" spans="2:7">
      <c r="B3122" s="175"/>
      <c r="C3122" s="104"/>
      <c r="D3122" s="267"/>
      <c r="E3122" s="114"/>
      <c r="F3122" s="180"/>
      <c r="G3122" s="174"/>
    </row>
    <row r="3123" spans="2:7" ht="13.5" thickBot="1">
      <c r="B3123" s="175"/>
      <c r="C3123" s="104"/>
      <c r="D3123" s="267"/>
      <c r="E3123" s="114"/>
      <c r="F3123" s="191" t="s">
        <v>311</v>
      </c>
      <c r="G3123" s="183">
        <f>G3121+G3112+G3108+G3099</f>
        <v>1158.6187687500001</v>
      </c>
    </row>
    <row r="3124" spans="2:7">
      <c r="B3124" s="175"/>
      <c r="C3124" s="104"/>
      <c r="D3124" s="267" t="s">
        <v>285</v>
      </c>
      <c r="E3124" s="197">
        <v>1.05</v>
      </c>
      <c r="F3124" s="191" t="s">
        <v>312</v>
      </c>
      <c r="G3124" s="170">
        <f>+G3123*E3124</f>
        <v>1216.5497071875002</v>
      </c>
    </row>
    <row r="3125" spans="2:7">
      <c r="B3125" s="175"/>
      <c r="C3125" s="104"/>
      <c r="D3125" s="267"/>
      <c r="E3125" s="197"/>
      <c r="F3125" s="191"/>
      <c r="G3125" s="170"/>
    </row>
    <row r="3126" spans="2:7">
      <c r="B3126" s="169" t="s">
        <v>624</v>
      </c>
      <c r="C3126" s="104"/>
      <c r="D3126" s="267" t="s">
        <v>336</v>
      </c>
      <c r="E3126" s="114"/>
      <c r="F3126" s="118"/>
      <c r="G3126" s="170"/>
    </row>
    <row r="3127" spans="2:7">
      <c r="B3127" s="169" t="s">
        <v>289</v>
      </c>
      <c r="C3127" s="104"/>
      <c r="D3127" s="267"/>
      <c r="E3127" s="114"/>
      <c r="F3127" s="118"/>
      <c r="G3127" s="170"/>
    </row>
    <row r="3128" spans="2:7">
      <c r="B3128" s="175" t="s">
        <v>368</v>
      </c>
      <c r="C3128" s="104"/>
      <c r="D3128" s="267" t="s">
        <v>336</v>
      </c>
      <c r="E3128" s="114">
        <v>30</v>
      </c>
      <c r="F3128" s="180">
        <v>1</v>
      </c>
      <c r="G3128" s="174">
        <f>E3128*F3128</f>
        <v>30</v>
      </c>
    </row>
    <row r="3129" spans="2:7">
      <c r="B3129" s="175" t="s">
        <v>369</v>
      </c>
      <c r="C3129" s="104"/>
      <c r="D3129" s="172" t="s">
        <v>295</v>
      </c>
      <c r="E3129" s="114">
        <v>4</v>
      </c>
      <c r="F3129" s="180">
        <v>4</v>
      </c>
      <c r="G3129" s="174">
        <f>E3129*F3129</f>
        <v>16</v>
      </c>
    </row>
    <row r="3130" spans="2:7">
      <c r="B3130" s="175" t="s">
        <v>370</v>
      </c>
      <c r="C3130" s="104"/>
      <c r="D3130" s="172" t="s">
        <v>295</v>
      </c>
      <c r="E3130" s="114">
        <v>8</v>
      </c>
      <c r="F3130" s="180">
        <v>2</v>
      </c>
      <c r="G3130" s="174">
        <f>E3130*F3130</f>
        <v>16</v>
      </c>
    </row>
    <row r="3131" spans="2:7" ht="13.5" thickBot="1">
      <c r="B3131" s="175" t="s">
        <v>371</v>
      </c>
      <c r="C3131" s="104"/>
      <c r="D3131" s="267" t="s">
        <v>291</v>
      </c>
      <c r="E3131" s="114">
        <v>25</v>
      </c>
      <c r="F3131" s="180">
        <v>0.2</v>
      </c>
      <c r="G3131" s="183">
        <f>E3131*F3131</f>
        <v>5</v>
      </c>
    </row>
    <row r="3132" spans="2:7">
      <c r="B3132" s="175"/>
      <c r="C3132" s="104"/>
      <c r="D3132" s="267"/>
      <c r="E3132" s="114"/>
      <c r="F3132" s="184" t="s">
        <v>339</v>
      </c>
      <c r="G3132" s="170">
        <f>SUM(G3128:G3131)</f>
        <v>67</v>
      </c>
    </row>
    <row r="3133" spans="2:7">
      <c r="B3133" s="175"/>
      <c r="C3133" s="104"/>
      <c r="D3133" s="267"/>
      <c r="E3133" s="114"/>
      <c r="F3133" s="180"/>
      <c r="G3133" s="174"/>
    </row>
    <row r="3134" spans="2:7">
      <c r="B3134" s="179" t="s">
        <v>301</v>
      </c>
      <c r="C3134" s="104"/>
      <c r="D3134" s="267"/>
      <c r="E3134" s="114"/>
      <c r="F3134" s="180"/>
      <c r="G3134" s="174"/>
    </row>
    <row r="3135" spans="2:7">
      <c r="B3135" s="175" t="s">
        <v>354</v>
      </c>
      <c r="C3135" s="104"/>
      <c r="D3135" s="267" t="s">
        <v>303</v>
      </c>
      <c r="E3135" s="114">
        <v>700.9</v>
      </c>
      <c r="F3135" s="173">
        <f>1/D3136</f>
        <v>6.6666666666666666E-2</v>
      </c>
      <c r="G3135" s="174">
        <f>E3135*F3135</f>
        <v>46.726666666666667</v>
      </c>
    </row>
    <row r="3136" spans="2:7">
      <c r="B3136" s="175"/>
      <c r="C3136" s="181" t="s">
        <v>270</v>
      </c>
      <c r="D3136" s="182">
        <v>15</v>
      </c>
      <c r="E3136" s="114"/>
      <c r="F3136" s="180"/>
      <c r="G3136" s="174"/>
    </row>
    <row r="3137" spans="2:7">
      <c r="B3137" s="175" t="s">
        <v>304</v>
      </c>
      <c r="C3137" s="104"/>
      <c r="D3137" s="267" t="s">
        <v>303</v>
      </c>
      <c r="E3137" s="114">
        <v>355.01</v>
      </c>
      <c r="F3137" s="173">
        <f>1/D3138</f>
        <v>0.26666666666666666</v>
      </c>
      <c r="G3137" s="174">
        <f>E3137*F3137</f>
        <v>94.669333333333327</v>
      </c>
    </row>
    <row r="3138" spans="2:7" ht="13.5" thickBot="1">
      <c r="B3138" s="175"/>
      <c r="C3138" s="181" t="s">
        <v>270</v>
      </c>
      <c r="D3138" s="182">
        <v>3.75</v>
      </c>
      <c r="E3138" s="114"/>
      <c r="F3138" s="180"/>
      <c r="G3138" s="183"/>
    </row>
    <row r="3139" spans="2:7">
      <c r="B3139" s="175"/>
      <c r="C3139" s="104"/>
      <c r="D3139" s="267"/>
      <c r="E3139" s="114"/>
      <c r="F3139" s="184" t="s">
        <v>339</v>
      </c>
      <c r="G3139" s="170">
        <f>SUM(G3135:G3138)</f>
        <v>141.39599999999999</v>
      </c>
    </row>
    <row r="3140" spans="2:7">
      <c r="B3140" s="175"/>
      <c r="C3140" s="104"/>
      <c r="D3140" s="267"/>
      <c r="E3140" s="114"/>
      <c r="F3140" s="180"/>
      <c r="G3140" s="174"/>
    </row>
    <row r="3141" spans="2:7">
      <c r="B3141" s="169" t="s">
        <v>305</v>
      </c>
      <c r="C3141" s="104"/>
      <c r="D3141" s="267"/>
      <c r="E3141" s="114"/>
      <c r="F3141" s="180"/>
      <c r="G3141" s="174"/>
    </row>
    <row r="3142" spans="2:7" ht="13.5" thickBot="1">
      <c r="B3142" s="175" t="s">
        <v>306</v>
      </c>
      <c r="C3142" s="104"/>
      <c r="D3142" s="267" t="s">
        <v>307</v>
      </c>
      <c r="E3142" s="114">
        <f>+G3139</f>
        <v>141.39599999999999</v>
      </c>
      <c r="F3142" s="180">
        <v>0.03</v>
      </c>
      <c r="G3142" s="183">
        <f>E3142*F3142</f>
        <v>4.2418799999999992</v>
      </c>
    </row>
    <row r="3143" spans="2:7">
      <c r="B3143" s="175"/>
      <c r="C3143" s="104"/>
      <c r="D3143" s="267"/>
      <c r="E3143" s="114"/>
      <c r="F3143" s="184" t="s">
        <v>339</v>
      </c>
      <c r="G3143" s="170">
        <f>SUM(G3140:G3142)</f>
        <v>4.2418799999999992</v>
      </c>
    </row>
    <row r="3144" spans="2:7">
      <c r="B3144" s="175"/>
      <c r="C3144" s="104"/>
      <c r="D3144" s="267"/>
      <c r="E3144" s="114"/>
      <c r="F3144" s="180"/>
      <c r="G3144" s="174"/>
    </row>
    <row r="3145" spans="2:7" ht="13.5" thickBot="1">
      <c r="B3145" s="175"/>
      <c r="C3145" s="104"/>
      <c r="D3145" s="267"/>
      <c r="E3145" s="114"/>
      <c r="F3145" s="191" t="s">
        <v>284</v>
      </c>
      <c r="G3145" s="183">
        <f>G3143+G3139+G3132</f>
        <v>212.63788</v>
      </c>
    </row>
    <row r="3146" spans="2:7">
      <c r="B3146" s="175"/>
      <c r="C3146" s="104"/>
      <c r="D3146" s="181" t="s">
        <v>11</v>
      </c>
      <c r="E3146" s="197">
        <v>6.5</v>
      </c>
      <c r="F3146" s="118" t="s">
        <v>273</v>
      </c>
      <c r="G3146" s="170">
        <f>TRUNC(G3145*E3146,2)</f>
        <v>1382.14</v>
      </c>
    </row>
    <row r="3147" spans="2:7">
      <c r="B3147" s="175"/>
      <c r="C3147" s="104"/>
      <c r="D3147" s="267"/>
      <c r="E3147" s="197"/>
      <c r="F3147" s="118"/>
      <c r="G3147" s="170"/>
    </row>
    <row r="3148" spans="2:7">
      <c r="B3148" s="175"/>
      <c r="C3148" s="104" t="s">
        <v>372</v>
      </c>
      <c r="D3148" s="267">
        <v>1</v>
      </c>
      <c r="E3148" s="197"/>
      <c r="F3148" s="191" t="s">
        <v>312</v>
      </c>
      <c r="G3148" s="170">
        <f>G3146/D3148</f>
        <v>1382.14</v>
      </c>
    </row>
    <row r="3149" spans="2:7" ht="13.5" thickBot="1">
      <c r="B3149" s="175"/>
      <c r="C3149" s="104"/>
      <c r="D3149" s="267"/>
      <c r="E3149" s="197"/>
      <c r="F3149" s="191"/>
      <c r="G3149" s="170"/>
    </row>
    <row r="3150" spans="2:7" ht="14.25" thickTop="1" thickBot="1">
      <c r="B3150" s="185"/>
      <c r="C3150" s="186"/>
      <c r="D3150" s="186"/>
      <c r="E3150" s="187" t="s">
        <v>274</v>
      </c>
      <c r="F3150" s="188"/>
      <c r="G3150" s="189">
        <f>G3148+G3124+G3089+G3082+G3078+G3067</f>
        <v>3604.8883894926948</v>
      </c>
    </row>
    <row r="3151" spans="2:7" ht="13.5" thickTop="1">
      <c r="B3151" s="175"/>
      <c r="C3151" s="104"/>
      <c r="D3151" s="104"/>
      <c r="E3151" s="112" t="s">
        <v>275</v>
      </c>
      <c r="F3151" s="113">
        <v>10</v>
      </c>
      <c r="G3151" s="190">
        <f>(+G3150*F3151)/100</f>
        <v>360.48883894926951</v>
      </c>
    </row>
    <row r="3152" spans="2:7" ht="13.5" thickBot="1">
      <c r="B3152" s="175"/>
      <c r="C3152" s="104"/>
      <c r="D3152" s="104"/>
      <c r="E3152" s="191"/>
      <c r="F3152" s="113"/>
      <c r="G3152" s="183"/>
    </row>
    <row r="3153" spans="1:7">
      <c r="B3153" s="175"/>
      <c r="C3153" s="104"/>
      <c r="D3153" s="104"/>
      <c r="E3153" s="191" t="s">
        <v>276</v>
      </c>
      <c r="F3153" s="113"/>
      <c r="G3153" s="174">
        <f>G3150+G3151+G3152</f>
        <v>3965.3772284419642</v>
      </c>
    </row>
    <row r="3154" spans="1:7" ht="13.5" thickBot="1">
      <c r="B3154" s="175"/>
      <c r="C3154" s="104"/>
      <c r="D3154" s="104"/>
      <c r="E3154" s="191" t="s">
        <v>277</v>
      </c>
      <c r="F3154" s="113">
        <v>0.7</v>
      </c>
      <c r="G3154" s="183">
        <f>(+F3154*G3153)/100</f>
        <v>27.757640599093747</v>
      </c>
    </row>
    <row r="3155" spans="1:7">
      <c r="B3155" s="175"/>
      <c r="C3155" s="104"/>
      <c r="D3155" s="104"/>
      <c r="E3155" s="191" t="s">
        <v>276</v>
      </c>
      <c r="F3155" s="113"/>
      <c r="G3155" s="174">
        <f>+G3153+G3154</f>
        <v>3993.1348690410578</v>
      </c>
    </row>
    <row r="3156" spans="1:7" ht="13.5" thickBot="1">
      <c r="B3156" s="175"/>
      <c r="C3156" s="104"/>
      <c r="D3156" s="104"/>
      <c r="E3156" s="191" t="s">
        <v>278</v>
      </c>
      <c r="F3156" s="113">
        <v>3.8</v>
      </c>
      <c r="G3156" s="183">
        <f>(+F3156*G3155)/100</f>
        <v>151.73912502356018</v>
      </c>
    </row>
    <row r="3157" spans="1:7">
      <c r="B3157" s="175"/>
      <c r="C3157" s="104"/>
      <c r="D3157" s="104"/>
      <c r="E3157" s="191" t="s">
        <v>276</v>
      </c>
      <c r="F3157" s="113"/>
      <c r="G3157" s="174">
        <f>+G3155+G3156</f>
        <v>4144.8739940646183</v>
      </c>
    </row>
    <row r="3158" spans="1:7" ht="13.5" thickBot="1">
      <c r="B3158" s="175"/>
      <c r="C3158" s="104"/>
      <c r="D3158" s="104"/>
      <c r="E3158" s="191" t="s">
        <v>279</v>
      </c>
      <c r="F3158" s="113">
        <v>0.5</v>
      </c>
      <c r="G3158" s="183">
        <f>G3157*F3158/100</f>
        <v>20.724369970323092</v>
      </c>
    </row>
    <row r="3159" spans="1:7" ht="13.5" thickBot="1">
      <c r="B3159" s="175"/>
      <c r="C3159" s="104"/>
      <c r="D3159" s="104"/>
      <c r="E3159" s="118" t="s">
        <v>273</v>
      </c>
      <c r="F3159" s="110"/>
      <c r="G3159" s="170">
        <f>G3157+G3158</f>
        <v>4165.5983640349414</v>
      </c>
    </row>
    <row r="3160" spans="1:7" ht="14.25" thickTop="1" thickBot="1">
      <c r="B3160" s="185"/>
      <c r="C3160" s="186"/>
      <c r="D3160" s="186"/>
      <c r="E3160" s="187" t="s">
        <v>6</v>
      </c>
      <c r="F3160" s="188"/>
      <c r="G3160" s="189">
        <f>+G3159</f>
        <v>4165.5983640349414</v>
      </c>
    </row>
    <row r="3161" spans="1:7" ht="13.5" thickTop="1"/>
    <row r="3163" spans="1:7">
      <c r="C3163" s="117" t="s">
        <v>96</v>
      </c>
    </row>
    <row r="3164" spans="1:7">
      <c r="F3164" s="117" t="s">
        <v>10</v>
      </c>
      <c r="G3164" s="117" t="s">
        <v>291</v>
      </c>
    </row>
    <row r="3165" spans="1:7">
      <c r="B3165" s="111" t="s">
        <v>97</v>
      </c>
      <c r="C3165" s="111" t="s">
        <v>98</v>
      </c>
    </row>
    <row r="3166" spans="1:7">
      <c r="B3166" s="111" t="s">
        <v>247</v>
      </c>
      <c r="C3166" s="111" t="s">
        <v>100</v>
      </c>
    </row>
    <row r="3167" spans="1:7">
      <c r="A3167" s="111">
        <v>56</v>
      </c>
      <c r="B3167" s="111" t="s">
        <v>248</v>
      </c>
      <c r="C3167" s="111" t="s">
        <v>102</v>
      </c>
    </row>
    <row r="3168" spans="1:7" ht="13.5" thickBot="1"/>
    <row r="3169" spans="2:7" ht="13.5" thickTop="1">
      <c r="B3169" s="464" t="s">
        <v>265</v>
      </c>
      <c r="C3169" s="465"/>
      <c r="D3169" s="464" t="s">
        <v>10</v>
      </c>
      <c r="E3169" s="464" t="s">
        <v>266</v>
      </c>
      <c r="F3169" s="464" t="s">
        <v>11</v>
      </c>
      <c r="G3169" s="464" t="s">
        <v>14</v>
      </c>
    </row>
    <row r="3170" spans="2:7" ht="13.5" thickBot="1">
      <c r="B3170" s="466"/>
      <c r="C3170" s="466"/>
      <c r="D3170" s="466"/>
      <c r="E3170" s="466"/>
      <c r="F3170" s="466"/>
      <c r="G3170" s="467"/>
    </row>
    <row r="3171" spans="2:7" ht="13.5" thickTop="1">
      <c r="B3171" s="281" t="s">
        <v>289</v>
      </c>
      <c r="C3171" s="203"/>
      <c r="D3171" s="203"/>
      <c r="E3171" s="282"/>
      <c r="F3171" s="203"/>
      <c r="G3171" s="283"/>
    </row>
    <row r="3172" spans="2:7">
      <c r="B3172" s="175" t="s">
        <v>380</v>
      </c>
      <c r="C3172" s="104"/>
      <c r="D3172" s="104" t="s">
        <v>291</v>
      </c>
      <c r="E3172" s="114">
        <v>9.5</v>
      </c>
      <c r="F3172" s="104">
        <v>1.1279999999999999</v>
      </c>
      <c r="G3172" s="174">
        <v>10.715999999999999</v>
      </c>
    </row>
    <row r="3173" spans="2:7">
      <c r="B3173" s="175" t="s">
        <v>381</v>
      </c>
      <c r="C3173" s="104"/>
      <c r="D3173" s="104" t="s">
        <v>291</v>
      </c>
      <c r="E3173" s="114">
        <v>18</v>
      </c>
      <c r="F3173" s="104">
        <v>4.4999999999999998E-2</v>
      </c>
      <c r="G3173" s="174">
        <v>0.80999999999999994</v>
      </c>
    </row>
    <row r="3174" spans="2:7">
      <c r="B3174" s="175"/>
      <c r="C3174" s="104"/>
      <c r="D3174" s="104"/>
      <c r="E3174" s="114"/>
      <c r="F3174" s="104" t="s">
        <v>273</v>
      </c>
      <c r="G3174" s="170">
        <v>11.526</v>
      </c>
    </row>
    <row r="3175" spans="2:7">
      <c r="B3175" s="175" t="s">
        <v>338</v>
      </c>
      <c r="C3175" s="104"/>
      <c r="D3175" s="104"/>
      <c r="E3175" s="114"/>
      <c r="F3175" s="104"/>
      <c r="G3175" s="195"/>
    </row>
    <row r="3176" spans="2:7">
      <c r="B3176" s="175" t="s">
        <v>382</v>
      </c>
      <c r="C3176" s="104"/>
      <c r="D3176" s="104" t="s">
        <v>303</v>
      </c>
      <c r="E3176" s="114">
        <v>700.9</v>
      </c>
      <c r="F3176" s="104">
        <v>4.0000000000000001E-3</v>
      </c>
      <c r="G3176" s="174">
        <v>2.8035999999999999</v>
      </c>
    </row>
    <row r="3177" spans="2:7">
      <c r="B3177" s="175"/>
      <c r="C3177" s="104" t="s">
        <v>270</v>
      </c>
      <c r="D3177" s="104">
        <v>250</v>
      </c>
      <c r="E3177" s="114"/>
      <c r="F3177" s="104"/>
      <c r="G3177" s="195"/>
    </row>
    <row r="3178" spans="2:7">
      <c r="B3178" s="175" t="s">
        <v>304</v>
      </c>
      <c r="C3178" s="104"/>
      <c r="D3178" s="104" t="s">
        <v>303</v>
      </c>
      <c r="E3178" s="114">
        <v>355.01</v>
      </c>
      <c r="F3178" s="104">
        <v>4.0000000000000001E-3</v>
      </c>
      <c r="G3178" s="174">
        <v>1.42004</v>
      </c>
    </row>
    <row r="3179" spans="2:7" ht="13.5" thickBot="1">
      <c r="B3179" s="175"/>
      <c r="C3179" s="104" t="s">
        <v>270</v>
      </c>
      <c r="D3179" s="104">
        <v>250</v>
      </c>
      <c r="E3179" s="114"/>
      <c r="F3179" s="104"/>
      <c r="G3179" s="183"/>
    </row>
    <row r="3180" spans="2:7">
      <c r="B3180" s="175"/>
      <c r="C3180" s="104"/>
      <c r="D3180" s="104"/>
      <c r="E3180" s="114"/>
      <c r="F3180" s="104" t="s">
        <v>339</v>
      </c>
      <c r="G3180" s="170">
        <v>4.2236399999999996</v>
      </c>
    </row>
    <row r="3181" spans="2:7">
      <c r="B3181" s="175" t="s">
        <v>305</v>
      </c>
      <c r="C3181" s="104"/>
      <c r="D3181" s="104"/>
      <c r="E3181" s="114"/>
      <c r="F3181" s="104"/>
      <c r="G3181" s="195"/>
    </row>
    <row r="3182" spans="2:7" ht="13.5" thickBot="1">
      <c r="B3182" s="175" t="s">
        <v>306</v>
      </c>
      <c r="C3182" s="104"/>
      <c r="D3182" s="104" t="s">
        <v>383</v>
      </c>
      <c r="E3182" s="114">
        <v>4.2236399999999996</v>
      </c>
      <c r="F3182" s="104">
        <v>0.03</v>
      </c>
      <c r="G3182" s="183">
        <v>0.13</v>
      </c>
    </row>
    <row r="3183" spans="2:7">
      <c r="B3183" s="175"/>
      <c r="C3183" s="104"/>
      <c r="D3183" s="104"/>
      <c r="E3183" s="114"/>
      <c r="F3183" s="104" t="s">
        <v>273</v>
      </c>
      <c r="G3183" s="170">
        <v>0.13</v>
      </c>
    </row>
    <row r="3184" spans="2:7">
      <c r="B3184" s="175"/>
      <c r="C3184" s="104"/>
      <c r="D3184" s="104"/>
      <c r="E3184" s="114"/>
      <c r="F3184" s="104"/>
      <c r="G3184" s="195"/>
    </row>
    <row r="3185" spans="2:7">
      <c r="B3185" s="175" t="s">
        <v>308</v>
      </c>
      <c r="C3185" s="104"/>
      <c r="D3185" s="104"/>
      <c r="E3185" s="114"/>
      <c r="F3185" s="104"/>
      <c r="G3185" s="195"/>
    </row>
    <row r="3186" spans="2:7">
      <c r="B3186" s="175" t="s">
        <v>621</v>
      </c>
      <c r="C3186" s="104"/>
      <c r="D3186" s="104" t="s">
        <v>269</v>
      </c>
      <c r="E3186" s="114">
        <v>514.78</v>
      </c>
      <c r="F3186" s="104">
        <v>1.5503875968992248E-3</v>
      </c>
      <c r="G3186" s="174">
        <v>0.79810852713178293</v>
      </c>
    </row>
    <row r="3187" spans="2:7" ht="13.5" thickBot="1">
      <c r="B3187" s="175"/>
      <c r="C3187" s="104" t="s">
        <v>270</v>
      </c>
      <c r="D3187" s="104">
        <v>645</v>
      </c>
      <c r="E3187" s="114"/>
      <c r="F3187" s="104"/>
      <c r="G3187" s="183"/>
    </row>
    <row r="3188" spans="2:7">
      <c r="B3188" s="175"/>
      <c r="C3188" s="104"/>
      <c r="D3188" s="104"/>
      <c r="E3188" s="114"/>
      <c r="F3188" s="104" t="s">
        <v>273</v>
      </c>
      <c r="G3188" s="170">
        <v>0.79810852713178293</v>
      </c>
    </row>
    <row r="3189" spans="2:7">
      <c r="B3189" s="175"/>
      <c r="C3189" s="104"/>
      <c r="D3189" s="104"/>
      <c r="E3189" s="114"/>
      <c r="F3189" s="104"/>
      <c r="G3189" s="195"/>
    </row>
    <row r="3190" spans="2:7">
      <c r="B3190" s="175"/>
      <c r="C3190" s="104"/>
      <c r="D3190" s="104"/>
      <c r="E3190" s="114"/>
      <c r="F3190" s="104"/>
      <c r="G3190" s="195"/>
    </row>
    <row r="3191" spans="2:7" ht="13.5" thickBot="1">
      <c r="B3191" s="284"/>
      <c r="C3191" s="285"/>
      <c r="D3191" s="285"/>
      <c r="E3191" s="286"/>
      <c r="F3191" s="285"/>
      <c r="G3191" s="287"/>
    </row>
    <row r="3192" spans="2:7" ht="14.25" thickTop="1" thickBot="1">
      <c r="B3192" s="185"/>
      <c r="C3192" s="186"/>
      <c r="D3192" s="186"/>
      <c r="E3192" s="187" t="s">
        <v>274</v>
      </c>
      <c r="F3192" s="188"/>
      <c r="G3192" s="189">
        <v>16.677748527131783</v>
      </c>
    </row>
    <row r="3193" spans="2:7" ht="13.5" thickTop="1">
      <c r="B3193" s="175"/>
      <c r="C3193" s="104"/>
      <c r="D3193" s="104"/>
      <c r="E3193" s="112" t="s">
        <v>275</v>
      </c>
      <c r="F3193" s="113">
        <v>10</v>
      </c>
      <c r="G3193" s="190">
        <v>1.6677748527131784</v>
      </c>
    </row>
    <row r="3194" spans="2:7" ht="13.5" thickBot="1">
      <c r="B3194" s="175"/>
      <c r="C3194" s="104"/>
      <c r="D3194" s="104"/>
      <c r="E3194" s="191"/>
      <c r="F3194" s="113"/>
      <c r="G3194" s="183"/>
    </row>
    <row r="3195" spans="2:7">
      <c r="B3195" s="175"/>
      <c r="C3195" s="104"/>
      <c r="D3195" s="104"/>
      <c r="E3195" s="191" t="s">
        <v>276</v>
      </c>
      <c r="F3195" s="113"/>
      <c r="G3195" s="174">
        <v>18.345523379844963</v>
      </c>
    </row>
    <row r="3196" spans="2:7" ht="13.5" thickBot="1">
      <c r="B3196" s="175"/>
      <c r="C3196" s="104"/>
      <c r="D3196" s="104"/>
      <c r="E3196" s="191" t="s">
        <v>277</v>
      </c>
      <c r="F3196" s="113">
        <v>0.7</v>
      </c>
      <c r="G3196" s="183">
        <v>0.12841866365891474</v>
      </c>
    </row>
    <row r="3197" spans="2:7">
      <c r="B3197" s="175"/>
      <c r="C3197" s="104"/>
      <c r="D3197" s="104"/>
      <c r="E3197" s="191" t="s">
        <v>276</v>
      </c>
      <c r="F3197" s="113"/>
      <c r="G3197" s="174">
        <v>18.473942043503879</v>
      </c>
    </row>
    <row r="3198" spans="2:7" ht="13.5" thickBot="1">
      <c r="B3198" s="175"/>
      <c r="C3198" s="104"/>
      <c r="D3198" s="104"/>
      <c r="E3198" s="191" t="s">
        <v>278</v>
      </c>
      <c r="F3198" s="113">
        <v>3.8</v>
      </c>
      <c r="G3198" s="183">
        <v>0.70200979765314742</v>
      </c>
    </row>
    <row r="3199" spans="2:7">
      <c r="B3199" s="175"/>
      <c r="C3199" s="104"/>
      <c r="D3199" s="104"/>
      <c r="E3199" s="191" t="s">
        <v>276</v>
      </c>
      <c r="F3199" s="113"/>
      <c r="G3199" s="174">
        <v>19.175951841157026</v>
      </c>
    </row>
    <row r="3200" spans="2:7" ht="13.5" thickBot="1">
      <c r="B3200" s="175"/>
      <c r="C3200" s="104"/>
      <c r="D3200" s="104"/>
      <c r="E3200" s="191" t="s">
        <v>279</v>
      </c>
      <c r="F3200" s="113">
        <v>0.5</v>
      </c>
      <c r="G3200" s="183">
        <v>9.5879759205785134E-2</v>
      </c>
    </row>
    <row r="3201" spans="1:7" ht="13.5" thickBot="1">
      <c r="B3201" s="175"/>
      <c r="C3201" s="104"/>
      <c r="D3201" s="104"/>
      <c r="E3201" s="118" t="s">
        <v>273</v>
      </c>
      <c r="F3201" s="110"/>
      <c r="G3201" s="170">
        <v>19.271831600362813</v>
      </c>
    </row>
    <row r="3202" spans="1:7" ht="14.25" thickTop="1" thickBot="1">
      <c r="B3202" s="185"/>
      <c r="C3202" s="186"/>
      <c r="D3202" s="186"/>
      <c r="E3202" s="187" t="s">
        <v>6</v>
      </c>
      <c r="F3202" s="188"/>
      <c r="G3202" s="189">
        <v>19.271831600362813</v>
      </c>
    </row>
    <row r="3203" spans="1:7" ht="13.5" thickTop="1"/>
    <row r="3205" spans="1:7">
      <c r="B3205" s="116"/>
      <c r="C3205" s="479" t="s">
        <v>84</v>
      </c>
      <c r="D3205" s="479"/>
      <c r="E3205" s="479"/>
      <c r="F3205" s="479"/>
      <c r="G3205" s="479"/>
    </row>
    <row r="3206" spans="1:7">
      <c r="B3206" s="116"/>
      <c r="C3206" s="271"/>
      <c r="D3206" s="271"/>
      <c r="E3206" s="271"/>
      <c r="F3206" s="271" t="s">
        <v>10</v>
      </c>
      <c r="G3206" s="271" t="s">
        <v>263</v>
      </c>
    </row>
    <row r="3207" spans="1:7">
      <c r="B3207" s="275" t="s">
        <v>42</v>
      </c>
      <c r="C3207" s="479" t="s">
        <v>85</v>
      </c>
      <c r="D3207" s="479"/>
      <c r="E3207" s="479"/>
      <c r="F3207" s="479"/>
      <c r="G3207" s="479"/>
    </row>
    <row r="3208" spans="1:7">
      <c r="B3208" s="275" t="s">
        <v>245</v>
      </c>
      <c r="C3208" s="462" t="s">
        <v>86</v>
      </c>
      <c r="D3208" s="462"/>
      <c r="E3208" s="462"/>
      <c r="F3208" s="462"/>
      <c r="G3208" s="462"/>
    </row>
    <row r="3209" spans="1:7">
      <c r="B3209" s="275" t="s">
        <v>246</v>
      </c>
      <c r="C3209" s="479" t="s">
        <v>87</v>
      </c>
      <c r="D3209" s="479"/>
      <c r="E3209" s="479"/>
      <c r="F3209" s="479"/>
      <c r="G3209" s="479"/>
    </row>
    <row r="3210" spans="1:7">
      <c r="A3210" s="111">
        <v>57</v>
      </c>
      <c r="B3210" s="275" t="s">
        <v>575</v>
      </c>
      <c r="C3210" s="463" t="s">
        <v>605</v>
      </c>
      <c r="D3210" s="463"/>
      <c r="E3210" s="463"/>
      <c r="F3210" s="463"/>
      <c r="G3210" s="463"/>
    </row>
    <row r="3211" spans="1:7" ht="13.5" thickBot="1">
      <c r="B3211" s="117"/>
    </row>
    <row r="3212" spans="1:7" ht="13.5" thickTop="1">
      <c r="B3212" s="472" t="s">
        <v>265</v>
      </c>
      <c r="C3212" s="473"/>
      <c r="D3212" s="464" t="s">
        <v>10</v>
      </c>
      <c r="E3212" s="464" t="s">
        <v>266</v>
      </c>
      <c r="F3212" s="464" t="s">
        <v>11</v>
      </c>
      <c r="G3212" s="464" t="s">
        <v>14</v>
      </c>
    </row>
    <row r="3213" spans="1:7" ht="13.5" thickBot="1">
      <c r="B3213" s="474"/>
      <c r="C3213" s="475"/>
      <c r="D3213" s="476"/>
      <c r="E3213" s="476"/>
      <c r="F3213" s="476"/>
      <c r="G3213" s="476"/>
    </row>
    <row r="3214" spans="1:7" ht="13.5" thickTop="1">
      <c r="B3214" s="169" t="s">
        <v>289</v>
      </c>
      <c r="C3214" s="104"/>
      <c r="D3214" s="267"/>
      <c r="E3214" s="114"/>
      <c r="F3214" s="114"/>
      <c r="G3214" s="170"/>
    </row>
    <row r="3215" spans="1:7">
      <c r="B3215" s="169" t="s">
        <v>626</v>
      </c>
      <c r="C3215" s="104"/>
      <c r="D3215" s="267" t="s">
        <v>337</v>
      </c>
      <c r="E3215" s="114">
        <v>3</v>
      </c>
      <c r="F3215" s="173">
        <v>11.6</v>
      </c>
      <c r="G3215" s="174">
        <f>E3215*F3215</f>
        <v>34.799999999999997</v>
      </c>
    </row>
    <row r="3216" spans="1:7">
      <c r="B3216" s="169" t="s">
        <v>627</v>
      </c>
      <c r="C3216" s="104"/>
      <c r="D3216" s="267" t="s">
        <v>353</v>
      </c>
      <c r="E3216" s="114">
        <v>18</v>
      </c>
      <c r="F3216" s="173">
        <v>1.45</v>
      </c>
      <c r="G3216" s="174">
        <f>E3216*F3216</f>
        <v>26.099999999999998</v>
      </c>
    </row>
    <row r="3217" spans="2:7">
      <c r="B3217" s="169" t="s">
        <v>628</v>
      </c>
      <c r="C3217" s="104"/>
      <c r="D3217" s="267" t="s">
        <v>389</v>
      </c>
      <c r="E3217" s="114">
        <v>4.5</v>
      </c>
      <c r="F3217" s="173">
        <v>0.43</v>
      </c>
      <c r="G3217" s="174">
        <f>E3217*F3217</f>
        <v>1.9350000000000001</v>
      </c>
    </row>
    <row r="3218" spans="2:7">
      <c r="B3218" s="169" t="s">
        <v>629</v>
      </c>
      <c r="C3218" s="104"/>
      <c r="D3218" s="267" t="s">
        <v>337</v>
      </c>
      <c r="E3218" s="114">
        <v>140</v>
      </c>
      <c r="F3218" s="173">
        <v>0.13500000000000001</v>
      </c>
      <c r="G3218" s="174">
        <f>E3218*F3218</f>
        <v>18.900000000000002</v>
      </c>
    </row>
    <row r="3219" spans="2:7" ht="13.5" thickBot="1">
      <c r="B3219" s="175" t="s">
        <v>352</v>
      </c>
      <c r="C3219" s="104"/>
      <c r="D3219" s="267" t="s">
        <v>353</v>
      </c>
      <c r="E3219" s="114">
        <v>18</v>
      </c>
      <c r="F3219" s="173">
        <v>1.73</v>
      </c>
      <c r="G3219" s="183">
        <f>E3219*F3219</f>
        <v>31.14</v>
      </c>
    </row>
    <row r="3220" spans="2:7">
      <c r="B3220" s="176"/>
      <c r="C3220" s="177"/>
      <c r="D3220" s="177"/>
      <c r="E3220" s="177"/>
      <c r="F3220" s="118" t="s">
        <v>273</v>
      </c>
      <c r="G3220" s="170">
        <f>SUM(G3215:G3219)</f>
        <v>112.875</v>
      </c>
    </row>
    <row r="3221" spans="2:7">
      <c r="B3221" s="176"/>
      <c r="C3221" s="177"/>
      <c r="D3221" s="177"/>
      <c r="E3221" s="177"/>
      <c r="F3221" s="118"/>
      <c r="G3221" s="170"/>
    </row>
    <row r="3222" spans="2:7">
      <c r="B3222" s="179" t="s">
        <v>301</v>
      </c>
      <c r="C3222" s="177"/>
      <c r="D3222" s="177"/>
      <c r="E3222" s="177"/>
      <c r="F3222" s="118"/>
      <c r="G3222" s="170"/>
    </row>
    <row r="3223" spans="2:7">
      <c r="B3223" s="175" t="s">
        <v>354</v>
      </c>
      <c r="C3223" s="104"/>
      <c r="D3223" s="267" t="s">
        <v>303</v>
      </c>
      <c r="E3223" s="114">
        <v>700.9</v>
      </c>
      <c r="F3223" s="173">
        <f>1/D3224</f>
        <v>0.5</v>
      </c>
      <c r="G3223" s="174">
        <f>E3223*F3223</f>
        <v>350.45</v>
      </c>
    </row>
    <row r="3224" spans="2:7">
      <c r="B3224" s="175"/>
      <c r="C3224" s="181" t="s">
        <v>270</v>
      </c>
      <c r="D3224" s="182">
        <v>2</v>
      </c>
      <c r="E3224" s="114"/>
      <c r="F3224" s="173"/>
      <c r="G3224" s="174"/>
    </row>
    <row r="3225" spans="2:7">
      <c r="B3225" s="175" t="s">
        <v>304</v>
      </c>
      <c r="C3225" s="104"/>
      <c r="D3225" s="267" t="s">
        <v>303</v>
      </c>
      <c r="E3225" s="114">
        <v>355.01</v>
      </c>
      <c r="F3225" s="173">
        <f>1/D3226</f>
        <v>1</v>
      </c>
      <c r="G3225" s="174">
        <f>E3225*F3225</f>
        <v>355.01</v>
      </c>
    </row>
    <row r="3226" spans="2:7">
      <c r="B3226" s="175"/>
      <c r="C3226" s="181" t="s">
        <v>270</v>
      </c>
      <c r="D3226" s="182">
        <v>1</v>
      </c>
      <c r="E3226" s="114"/>
      <c r="F3226" s="173"/>
      <c r="G3226" s="174"/>
    </row>
    <row r="3227" spans="2:7">
      <c r="B3227" s="175" t="s">
        <v>354</v>
      </c>
      <c r="C3227" s="104"/>
      <c r="D3227" s="267" t="s">
        <v>303</v>
      </c>
      <c r="E3227" s="114">
        <v>700.9</v>
      </c>
      <c r="F3227" s="173">
        <f>1/D3228</f>
        <v>0.2857142857142857</v>
      </c>
      <c r="G3227" s="174">
        <f>E3227*F3227</f>
        <v>200.25714285714284</v>
      </c>
    </row>
    <row r="3228" spans="2:7">
      <c r="B3228" s="175"/>
      <c r="C3228" s="181" t="s">
        <v>270</v>
      </c>
      <c r="D3228" s="182">
        <v>3.5</v>
      </c>
      <c r="E3228" s="114"/>
      <c r="F3228" s="173"/>
      <c r="G3228" s="174"/>
    </row>
    <row r="3229" spans="2:7">
      <c r="B3229" s="175" t="s">
        <v>304</v>
      </c>
      <c r="C3229" s="104"/>
      <c r="D3229" s="267" t="s">
        <v>303</v>
      </c>
      <c r="E3229" s="114">
        <v>355.01</v>
      </c>
      <c r="F3229" s="173">
        <f>1/D3230</f>
        <v>1</v>
      </c>
      <c r="G3229" s="174">
        <f>E3229*F3229</f>
        <v>355.01</v>
      </c>
    </row>
    <row r="3230" spans="2:7" ht="13.5" thickBot="1">
      <c r="B3230" s="175"/>
      <c r="C3230" s="181" t="s">
        <v>270</v>
      </c>
      <c r="D3230" s="182">
        <v>1</v>
      </c>
      <c r="E3230" s="114"/>
      <c r="F3230" s="173"/>
      <c r="G3230" s="183"/>
    </row>
    <row r="3231" spans="2:7">
      <c r="B3231" s="175"/>
      <c r="C3231" s="104"/>
      <c r="D3231" s="267"/>
      <c r="E3231" s="114"/>
      <c r="F3231" s="118" t="s">
        <v>273</v>
      </c>
      <c r="G3231" s="170">
        <f>SUM(G3223:G3229)</f>
        <v>1260.727142857143</v>
      </c>
    </row>
    <row r="3232" spans="2:7">
      <c r="B3232" s="175"/>
      <c r="C3232" s="104"/>
      <c r="D3232" s="267"/>
      <c r="E3232" s="114"/>
      <c r="F3232" s="118"/>
      <c r="G3232" s="170"/>
    </row>
    <row r="3233" spans="2:7">
      <c r="B3233" s="169" t="s">
        <v>305</v>
      </c>
      <c r="C3233" s="104"/>
      <c r="D3233" s="267"/>
      <c r="E3233" s="114"/>
      <c r="F3233" s="118"/>
      <c r="G3233" s="170"/>
    </row>
    <row r="3234" spans="2:7" ht="13.5" thickBot="1">
      <c r="B3234" s="175" t="s">
        <v>306</v>
      </c>
      <c r="C3234" s="104"/>
      <c r="D3234" s="267" t="s">
        <v>344</v>
      </c>
      <c r="E3234" s="114">
        <f>+G3231</f>
        <v>1260.727142857143</v>
      </c>
      <c r="F3234" s="173">
        <v>0.03</v>
      </c>
      <c r="G3234" s="183">
        <f>E3234*F3234</f>
        <v>37.821814285714289</v>
      </c>
    </row>
    <row r="3235" spans="2:7">
      <c r="B3235" s="175"/>
      <c r="C3235" s="104"/>
      <c r="D3235" s="267"/>
      <c r="E3235" s="114"/>
      <c r="F3235" s="118" t="s">
        <v>273</v>
      </c>
      <c r="G3235" s="170">
        <f>SUM(G3232:G3234)</f>
        <v>37.821814285714289</v>
      </c>
    </row>
    <row r="3236" spans="2:7">
      <c r="B3236" s="175"/>
      <c r="C3236" s="104"/>
      <c r="D3236" s="267"/>
      <c r="E3236" s="114"/>
      <c r="F3236" s="118"/>
      <c r="G3236" s="170"/>
    </row>
    <row r="3237" spans="2:7">
      <c r="B3237" s="169" t="s">
        <v>308</v>
      </c>
      <c r="C3237" s="104"/>
      <c r="D3237" s="267"/>
      <c r="E3237" s="114"/>
      <c r="F3237" s="118"/>
      <c r="G3237" s="170"/>
    </row>
    <row r="3238" spans="2:7">
      <c r="B3238" s="175" t="s">
        <v>349</v>
      </c>
      <c r="C3238" s="104"/>
      <c r="D3238" s="267" t="s">
        <v>269</v>
      </c>
      <c r="E3238" s="114">
        <v>274.66000000000003</v>
      </c>
      <c r="F3238" s="173">
        <f>1/D3239</f>
        <v>0.05</v>
      </c>
      <c r="G3238" s="174">
        <f>E3238*F3238</f>
        <v>13.733000000000002</v>
      </c>
    </row>
    <row r="3239" spans="2:7">
      <c r="B3239" s="175"/>
      <c r="C3239" s="181" t="s">
        <v>270</v>
      </c>
      <c r="D3239" s="182">
        <v>20</v>
      </c>
      <c r="E3239" s="114"/>
      <c r="F3239" s="173"/>
      <c r="G3239" s="170"/>
    </row>
    <row r="3240" spans="2:7">
      <c r="B3240" s="175" t="s">
        <v>630</v>
      </c>
      <c r="C3240" s="104"/>
      <c r="D3240" s="267" t="s">
        <v>269</v>
      </c>
      <c r="E3240" s="114">
        <v>1322.36</v>
      </c>
      <c r="F3240" s="173">
        <f>1/D3241</f>
        <v>0.1499999250000375</v>
      </c>
      <c r="G3240" s="174">
        <f>E3240*F3240</f>
        <v>198.35390082304957</v>
      </c>
    </row>
    <row r="3241" spans="2:7">
      <c r="B3241" s="175"/>
      <c r="C3241" s="181" t="s">
        <v>270</v>
      </c>
      <c r="D3241" s="182">
        <v>6.6666699999999999</v>
      </c>
      <c r="E3241" s="114"/>
      <c r="F3241" s="173"/>
      <c r="G3241" s="170"/>
    </row>
    <row r="3242" spans="2:7">
      <c r="B3242" s="175" t="s">
        <v>355</v>
      </c>
      <c r="C3242" s="104"/>
      <c r="D3242" s="267" t="s">
        <v>269</v>
      </c>
      <c r="E3242" s="114">
        <v>74.83</v>
      </c>
      <c r="F3242" s="173">
        <f>1/D3243</f>
        <v>0.2</v>
      </c>
      <c r="G3242" s="174">
        <f>E3242*F3242</f>
        <v>14.966000000000001</v>
      </c>
    </row>
    <row r="3243" spans="2:7" ht="13.5" thickBot="1">
      <c r="B3243" s="175"/>
      <c r="C3243" s="181" t="s">
        <v>270</v>
      </c>
      <c r="D3243" s="182">
        <v>5</v>
      </c>
      <c r="E3243" s="114"/>
      <c r="F3243" s="173"/>
      <c r="G3243" s="183"/>
    </row>
    <row r="3244" spans="2:7">
      <c r="B3244" s="175"/>
      <c r="C3244" s="104"/>
      <c r="D3244" s="267"/>
      <c r="E3244" s="114"/>
      <c r="F3244" s="118" t="s">
        <v>273</v>
      </c>
      <c r="G3244" s="170">
        <f>SUM(G3238:G3243)</f>
        <v>227.05290082304958</v>
      </c>
    </row>
    <row r="3245" spans="2:7">
      <c r="B3245" s="175"/>
      <c r="C3245" s="104"/>
      <c r="D3245" s="267"/>
      <c r="E3245" s="114"/>
      <c r="F3245" s="118"/>
      <c r="G3245" s="170"/>
    </row>
    <row r="3246" spans="2:7">
      <c r="B3246" s="169" t="s">
        <v>356</v>
      </c>
      <c r="C3246" s="104"/>
      <c r="D3246" s="267"/>
      <c r="E3246" s="114"/>
      <c r="F3246" s="118"/>
      <c r="G3246" s="170"/>
    </row>
    <row r="3247" spans="2:7">
      <c r="B3247" s="169"/>
      <c r="C3247" s="104"/>
      <c r="D3247" s="267"/>
      <c r="E3247" s="114"/>
      <c r="F3247" s="118"/>
      <c r="G3247" s="170"/>
    </row>
    <row r="3248" spans="2:7">
      <c r="B3248" s="169" t="s">
        <v>631</v>
      </c>
      <c r="C3248" s="104"/>
      <c r="D3248" s="267" t="s">
        <v>263</v>
      </c>
      <c r="E3248" s="114"/>
      <c r="F3248" s="198"/>
      <c r="G3248" s="170"/>
    </row>
    <row r="3249" spans="2:7">
      <c r="B3249" s="169" t="s">
        <v>289</v>
      </c>
      <c r="C3249" s="104"/>
      <c r="D3249" s="267"/>
      <c r="E3249" s="114"/>
      <c r="F3249" s="198"/>
      <c r="G3249" s="170"/>
    </row>
    <row r="3250" spans="2:7">
      <c r="B3250" s="175" t="s">
        <v>358</v>
      </c>
      <c r="C3250" s="104"/>
      <c r="D3250" s="267" t="s">
        <v>359</v>
      </c>
      <c r="E3250" s="114">
        <v>2100</v>
      </c>
      <c r="F3250" s="180">
        <v>0.42</v>
      </c>
      <c r="G3250" s="174">
        <f>E3250*F3250</f>
        <v>882</v>
      </c>
    </row>
    <row r="3251" spans="2:7">
      <c r="B3251" s="175" t="s">
        <v>360</v>
      </c>
      <c r="C3251" s="104"/>
      <c r="D3251" s="267" t="s">
        <v>263</v>
      </c>
      <c r="E3251" s="114">
        <v>125</v>
      </c>
      <c r="F3251" s="180">
        <v>0.51790000000000003</v>
      </c>
      <c r="G3251" s="174">
        <f>ROUND(F3251*E3251,2)</f>
        <v>64.739999999999995</v>
      </c>
    </row>
    <row r="3252" spans="2:7">
      <c r="B3252" s="175" t="s">
        <v>361</v>
      </c>
      <c r="C3252" s="104"/>
      <c r="D3252" s="267" t="s">
        <v>263</v>
      </c>
      <c r="E3252" s="114">
        <v>200</v>
      </c>
      <c r="F3252" s="180">
        <v>0.63959999999999995</v>
      </c>
      <c r="G3252" s="174">
        <f>E3252*F3252</f>
        <v>127.91999999999999</v>
      </c>
    </row>
    <row r="3253" spans="2:7" ht="13.5" thickBot="1">
      <c r="B3253" s="175" t="s">
        <v>362</v>
      </c>
      <c r="C3253" s="104"/>
      <c r="D3253" s="267" t="s">
        <v>263</v>
      </c>
      <c r="E3253" s="114">
        <v>10</v>
      </c>
      <c r="F3253" s="180">
        <v>0.2</v>
      </c>
      <c r="G3253" s="183">
        <f>E3253*F3253</f>
        <v>2</v>
      </c>
    </row>
    <row r="3254" spans="2:7">
      <c r="B3254" s="175"/>
      <c r="C3254" s="104"/>
      <c r="D3254" s="267"/>
      <c r="E3254" s="114"/>
      <c r="F3254" s="184" t="s">
        <v>339</v>
      </c>
      <c r="G3254" s="170">
        <f>SUM(G3250:G3253)</f>
        <v>1076.6600000000001</v>
      </c>
    </row>
    <row r="3255" spans="2:7">
      <c r="B3255" s="175"/>
      <c r="C3255" s="104"/>
      <c r="D3255" s="267"/>
      <c r="E3255" s="114"/>
      <c r="F3255" s="180"/>
      <c r="G3255" s="174"/>
    </row>
    <row r="3256" spans="2:7">
      <c r="B3256" s="179" t="s">
        <v>301</v>
      </c>
      <c r="C3256" s="104"/>
      <c r="D3256" s="267"/>
      <c r="E3256" s="114"/>
      <c r="F3256" s="180"/>
      <c r="G3256" s="174"/>
    </row>
    <row r="3257" spans="2:7">
      <c r="B3257" s="175" t="s">
        <v>304</v>
      </c>
      <c r="C3257" s="104"/>
      <c r="D3257" s="267" t="s">
        <v>303</v>
      </c>
      <c r="E3257" s="114">
        <v>355.01</v>
      </c>
      <c r="F3257" s="173">
        <f>1/D3258</f>
        <v>2.0833333333333332E-2</v>
      </c>
      <c r="G3257" s="174">
        <f>E3257*F3257</f>
        <v>7.3960416666666662</v>
      </c>
    </row>
    <row r="3258" spans="2:7">
      <c r="B3258" s="175"/>
      <c r="C3258" s="181" t="s">
        <v>270</v>
      </c>
      <c r="D3258" s="182">
        <v>48</v>
      </c>
      <c r="E3258" s="114"/>
      <c r="F3258" s="180"/>
      <c r="G3258" s="174"/>
    </row>
    <row r="3259" spans="2:7">
      <c r="B3259" s="175" t="s">
        <v>304</v>
      </c>
      <c r="C3259" s="104"/>
      <c r="D3259" s="267" t="s">
        <v>303</v>
      </c>
      <c r="E3259" s="114">
        <v>355.01</v>
      </c>
      <c r="F3259" s="173">
        <f>1/D3260</f>
        <v>2.0833333333333332E-2</v>
      </c>
      <c r="G3259" s="174">
        <f>E3259*F3259</f>
        <v>7.3960416666666662</v>
      </c>
    </row>
    <row r="3260" spans="2:7">
      <c r="B3260" s="175"/>
      <c r="C3260" s="181" t="s">
        <v>270</v>
      </c>
      <c r="D3260" s="182">
        <v>48</v>
      </c>
      <c r="E3260" s="114"/>
      <c r="F3260" s="180"/>
      <c r="G3260" s="174"/>
    </row>
    <row r="3261" spans="2:7">
      <c r="B3261" s="175" t="s">
        <v>304</v>
      </c>
      <c r="C3261" s="104"/>
      <c r="D3261" s="267" t="s">
        <v>303</v>
      </c>
      <c r="E3261" s="114">
        <v>355.01</v>
      </c>
      <c r="F3261" s="173">
        <f>1/D3262</f>
        <v>2.0833333333333332E-2</v>
      </c>
      <c r="G3261" s="174">
        <f>E3261*F3261</f>
        <v>7.3960416666666662</v>
      </c>
    </row>
    <row r="3262" spans="2:7" ht="13.5" thickBot="1">
      <c r="B3262" s="175"/>
      <c r="C3262" s="181" t="s">
        <v>270</v>
      </c>
      <c r="D3262" s="182">
        <v>48</v>
      </c>
      <c r="E3262" s="114"/>
      <c r="F3262" s="180"/>
      <c r="G3262" s="183"/>
    </row>
    <row r="3263" spans="2:7">
      <c r="B3263" s="175"/>
      <c r="C3263" s="104"/>
      <c r="D3263" s="267"/>
      <c r="E3263" s="114"/>
      <c r="F3263" s="184" t="s">
        <v>339</v>
      </c>
      <c r="G3263" s="170">
        <f>SUM(G3257:G3262)</f>
        <v>22.188124999999999</v>
      </c>
    </row>
    <row r="3264" spans="2:7">
      <c r="B3264" s="175"/>
      <c r="C3264" s="104"/>
      <c r="D3264" s="267"/>
      <c r="E3264" s="114"/>
      <c r="F3264" s="180"/>
      <c r="G3264" s="174"/>
    </row>
    <row r="3265" spans="2:7">
      <c r="B3265" s="169" t="s">
        <v>305</v>
      </c>
      <c r="C3265" s="104"/>
      <c r="D3265" s="267"/>
      <c r="E3265" s="114"/>
      <c r="F3265" s="180"/>
      <c r="G3265" s="174"/>
    </row>
    <row r="3266" spans="2:7" ht="13.5" thickBot="1">
      <c r="B3266" s="175" t="s">
        <v>306</v>
      </c>
      <c r="C3266" s="104"/>
      <c r="D3266" s="267" t="s">
        <v>344</v>
      </c>
      <c r="E3266" s="114">
        <f>+G3263</f>
        <v>22.188124999999999</v>
      </c>
      <c r="F3266" s="173">
        <v>0.03</v>
      </c>
      <c r="G3266" s="183">
        <f>E3266*F3266</f>
        <v>0.66564374999999998</v>
      </c>
    </row>
    <row r="3267" spans="2:7">
      <c r="B3267" s="175"/>
      <c r="C3267" s="104"/>
      <c r="D3267" s="267"/>
      <c r="E3267" s="114"/>
      <c r="F3267" s="118" t="s">
        <v>273</v>
      </c>
      <c r="G3267" s="170">
        <f>SUM(G3264:G3266)</f>
        <v>0.66564374999999998</v>
      </c>
    </row>
    <row r="3268" spans="2:7">
      <c r="B3268" s="175"/>
      <c r="C3268" s="104"/>
      <c r="D3268" s="267"/>
      <c r="E3268" s="114"/>
      <c r="F3268" s="180"/>
      <c r="G3268" s="174"/>
    </row>
    <row r="3269" spans="2:7">
      <c r="B3269" s="169" t="s">
        <v>267</v>
      </c>
      <c r="C3269" s="104"/>
      <c r="D3269" s="267"/>
      <c r="E3269" s="114"/>
      <c r="F3269" s="180"/>
      <c r="G3269" s="174"/>
    </row>
    <row r="3270" spans="2:7">
      <c r="B3270" s="175" t="s">
        <v>363</v>
      </c>
      <c r="C3270" s="104"/>
      <c r="D3270" s="267" t="s">
        <v>364</v>
      </c>
      <c r="E3270" s="114">
        <v>560.84</v>
      </c>
      <c r="F3270" s="173">
        <f>1/D3271</f>
        <v>0.16666666666666666</v>
      </c>
      <c r="G3270" s="174">
        <f>E3270*F3270</f>
        <v>93.473333333333329</v>
      </c>
    </row>
    <row r="3271" spans="2:7">
      <c r="B3271" s="175"/>
      <c r="C3271" s="181" t="s">
        <v>270</v>
      </c>
      <c r="D3271" s="182">
        <v>6</v>
      </c>
      <c r="E3271" s="114"/>
      <c r="F3271" s="180"/>
      <c r="G3271" s="174"/>
    </row>
    <row r="3272" spans="2:7">
      <c r="B3272" s="175" t="s">
        <v>365</v>
      </c>
      <c r="C3272" s="104"/>
      <c r="D3272" s="267" t="s">
        <v>364</v>
      </c>
      <c r="E3272" s="114">
        <v>566.45000000000005</v>
      </c>
      <c r="F3272" s="173">
        <f>1/D3273</f>
        <v>0.16666666666666666</v>
      </c>
      <c r="G3272" s="174">
        <f>E3272*F3272</f>
        <v>94.408333333333331</v>
      </c>
    </row>
    <row r="3273" spans="2:7">
      <c r="B3273" s="175"/>
      <c r="C3273" s="181" t="s">
        <v>270</v>
      </c>
      <c r="D3273" s="182">
        <v>6</v>
      </c>
      <c r="E3273" s="114"/>
      <c r="F3273" s="180"/>
      <c r="G3273" s="174"/>
    </row>
    <row r="3274" spans="2:7">
      <c r="B3274" s="175" t="s">
        <v>366</v>
      </c>
      <c r="C3274" s="104"/>
      <c r="D3274" s="267" t="s">
        <v>364</v>
      </c>
      <c r="E3274" s="114">
        <v>487.34</v>
      </c>
      <c r="F3274" s="173">
        <f>1/D3275</f>
        <v>0.16666666666666666</v>
      </c>
      <c r="G3274" s="174">
        <f>E3274*F3274</f>
        <v>81.223333333333329</v>
      </c>
    </row>
    <row r="3275" spans="2:7" ht="13.5" thickBot="1">
      <c r="B3275" s="175"/>
      <c r="C3275" s="181" t="s">
        <v>270</v>
      </c>
      <c r="D3275" s="182">
        <v>6</v>
      </c>
      <c r="E3275" s="114"/>
      <c r="F3275" s="180"/>
      <c r="G3275" s="183"/>
    </row>
    <row r="3276" spans="2:7">
      <c r="B3276" s="175"/>
      <c r="C3276" s="104"/>
      <c r="D3276" s="267"/>
      <c r="E3276" s="114"/>
      <c r="F3276" s="184" t="s">
        <v>339</v>
      </c>
      <c r="G3276" s="170">
        <f>SUM(G3270:G3275)</f>
        <v>269.10500000000002</v>
      </c>
    </row>
    <row r="3277" spans="2:7">
      <c r="B3277" s="175"/>
      <c r="C3277" s="104"/>
      <c r="D3277" s="267"/>
      <c r="E3277" s="114"/>
      <c r="F3277" s="180"/>
      <c r="G3277" s="174"/>
    </row>
    <row r="3278" spans="2:7" ht="13.5" thickBot="1">
      <c r="B3278" s="175"/>
      <c r="C3278" s="104"/>
      <c r="D3278" s="267"/>
      <c r="E3278" s="114"/>
      <c r="F3278" s="191" t="s">
        <v>311</v>
      </c>
      <c r="G3278" s="183">
        <f>G3276+G3267+G3263+G3254</f>
        <v>1368.6187687500001</v>
      </c>
    </row>
    <row r="3279" spans="2:7">
      <c r="B3279" s="175"/>
      <c r="C3279" s="104"/>
      <c r="D3279" s="267" t="s">
        <v>285</v>
      </c>
      <c r="E3279" s="197">
        <v>1.05</v>
      </c>
      <c r="F3279" s="191" t="s">
        <v>312</v>
      </c>
      <c r="G3279" s="170">
        <f>+G3278*E3279</f>
        <v>1437.0497071875002</v>
      </c>
    </row>
    <row r="3280" spans="2:7">
      <c r="B3280" s="175"/>
      <c r="C3280" s="104"/>
      <c r="D3280" s="267"/>
      <c r="E3280" s="197"/>
      <c r="F3280" s="191"/>
      <c r="G3280" s="170"/>
    </row>
    <row r="3281" spans="2:7">
      <c r="B3281" s="169" t="s">
        <v>622</v>
      </c>
      <c r="C3281" s="104"/>
      <c r="D3281" s="267" t="s">
        <v>337</v>
      </c>
      <c r="E3281" s="114"/>
      <c r="F3281" s="118"/>
      <c r="G3281" s="170"/>
    </row>
    <row r="3282" spans="2:7">
      <c r="B3282" s="169"/>
      <c r="C3282" s="104"/>
      <c r="D3282" s="267"/>
      <c r="E3282" s="114"/>
      <c r="F3282" s="118"/>
      <c r="G3282" s="170"/>
    </row>
    <row r="3283" spans="2:7" ht="13.5" thickBot="1">
      <c r="B3283" s="175" t="s">
        <v>632</v>
      </c>
      <c r="C3283" s="104"/>
      <c r="D3283" s="267" t="s">
        <v>337</v>
      </c>
      <c r="E3283" s="114">
        <v>475000</v>
      </c>
      <c r="F3283" s="180">
        <v>1</v>
      </c>
      <c r="G3283" s="183">
        <f>E3283*F3283</f>
        <v>475000</v>
      </c>
    </row>
    <row r="3284" spans="2:7">
      <c r="B3284" s="175"/>
      <c r="C3284" s="104"/>
      <c r="D3284" s="267"/>
      <c r="E3284" s="114"/>
      <c r="F3284" s="184" t="s">
        <v>339</v>
      </c>
      <c r="G3284" s="170">
        <f>SUM(G3283:G3283)</f>
        <v>475000</v>
      </c>
    </row>
    <row r="3285" spans="2:7">
      <c r="B3285" s="175"/>
      <c r="C3285" s="104"/>
      <c r="D3285" s="267"/>
      <c r="E3285" s="114"/>
      <c r="F3285" s="184"/>
      <c r="G3285" s="170"/>
    </row>
    <row r="3286" spans="2:7" ht="13.5" thickBot="1">
      <c r="B3286" s="175"/>
      <c r="C3286" s="104"/>
      <c r="D3286" s="267"/>
      <c r="E3286" s="114"/>
      <c r="F3286" s="191" t="s">
        <v>284</v>
      </c>
      <c r="G3286" s="183">
        <f>+G3284</f>
        <v>475000</v>
      </c>
    </row>
    <row r="3287" spans="2:7">
      <c r="B3287" s="175"/>
      <c r="C3287" s="104"/>
      <c r="D3287" s="181" t="s">
        <v>11</v>
      </c>
      <c r="E3287" s="197">
        <v>1</v>
      </c>
      <c r="F3287" s="118" t="s">
        <v>273</v>
      </c>
      <c r="G3287" s="170">
        <f>TRUNC(G3286*E3287,2)</f>
        <v>475000</v>
      </c>
    </row>
    <row r="3288" spans="2:7">
      <c r="B3288" s="175"/>
      <c r="C3288" s="104"/>
      <c r="D3288" s="267"/>
      <c r="E3288" s="197"/>
      <c r="F3288" s="118"/>
      <c r="G3288" s="170"/>
    </row>
    <row r="3289" spans="2:7">
      <c r="B3289" s="175"/>
      <c r="C3289" s="104" t="s">
        <v>372</v>
      </c>
      <c r="D3289" s="267">
        <v>1000</v>
      </c>
      <c r="E3289" s="197"/>
      <c r="F3289" s="191" t="s">
        <v>312</v>
      </c>
      <c r="G3289" s="170">
        <f>G3287/D3289</f>
        <v>475</v>
      </c>
    </row>
    <row r="3290" spans="2:7" ht="13.5" thickBot="1">
      <c r="B3290" s="175"/>
      <c r="C3290" s="104"/>
      <c r="D3290" s="267"/>
      <c r="E3290" s="197"/>
      <c r="F3290" s="191"/>
      <c r="G3290" s="170"/>
    </row>
    <row r="3291" spans="2:7" ht="14.25" thickTop="1" thickBot="1">
      <c r="B3291" s="185"/>
      <c r="C3291" s="186"/>
      <c r="D3291" s="186"/>
      <c r="E3291" s="187" t="s">
        <v>274</v>
      </c>
      <c r="F3291" s="188"/>
      <c r="G3291" s="189">
        <f>G3289+G3279+G3244+G3235+G3231+G3220</f>
        <v>3550.5265651534073</v>
      </c>
    </row>
    <row r="3292" spans="2:7" ht="13.5" thickTop="1">
      <c r="B3292" s="175"/>
      <c r="C3292" s="104"/>
      <c r="D3292" s="104"/>
      <c r="E3292" s="112" t="s">
        <v>275</v>
      </c>
      <c r="F3292" s="113">
        <v>10</v>
      </c>
      <c r="G3292" s="190">
        <f>(+G3291*F3292)/100</f>
        <v>355.05265651534069</v>
      </c>
    </row>
    <row r="3293" spans="2:7" ht="13.5" thickBot="1">
      <c r="B3293" s="175"/>
      <c r="C3293" s="104"/>
      <c r="D3293" s="104"/>
      <c r="E3293" s="191"/>
      <c r="F3293" s="113"/>
      <c r="G3293" s="183"/>
    </row>
    <row r="3294" spans="2:7">
      <c r="B3294" s="175"/>
      <c r="C3294" s="104"/>
      <c r="D3294" s="104"/>
      <c r="E3294" s="191" t="s">
        <v>276</v>
      </c>
      <c r="F3294" s="113"/>
      <c r="G3294" s="174">
        <f>G3291+G3292+G3293</f>
        <v>3905.5792216687478</v>
      </c>
    </row>
    <row r="3295" spans="2:7" ht="13.5" thickBot="1">
      <c r="B3295" s="175"/>
      <c r="C3295" s="104"/>
      <c r="D3295" s="104"/>
      <c r="E3295" s="191" t="s">
        <v>277</v>
      </c>
      <c r="F3295" s="113">
        <v>0.7</v>
      </c>
      <c r="G3295" s="183">
        <f>(+F3295*G3294)/100</f>
        <v>27.339054551681233</v>
      </c>
    </row>
    <row r="3296" spans="2:7">
      <c r="B3296" s="175"/>
      <c r="C3296" s="104"/>
      <c r="D3296" s="104"/>
      <c r="E3296" s="191" t="s">
        <v>276</v>
      </c>
      <c r="F3296" s="113"/>
      <c r="G3296" s="174">
        <f>+G3294+G3295</f>
        <v>3932.9182762204291</v>
      </c>
    </row>
    <row r="3297" spans="1:7" ht="13.5" thickBot="1">
      <c r="B3297" s="175"/>
      <c r="C3297" s="104"/>
      <c r="D3297" s="104"/>
      <c r="E3297" s="191" t="s">
        <v>278</v>
      </c>
      <c r="F3297" s="113">
        <v>3.8</v>
      </c>
      <c r="G3297" s="183">
        <f>(+F3297*G3296)/100</f>
        <v>149.45089449637629</v>
      </c>
    </row>
    <row r="3298" spans="1:7">
      <c r="B3298" s="175"/>
      <c r="C3298" s="104"/>
      <c r="D3298" s="104"/>
      <c r="E3298" s="191" t="s">
        <v>276</v>
      </c>
      <c r="F3298" s="113"/>
      <c r="G3298" s="174">
        <f>+G3296+G3297</f>
        <v>4082.3691707168055</v>
      </c>
    </row>
    <row r="3299" spans="1:7" ht="13.5" thickBot="1">
      <c r="B3299" s="175"/>
      <c r="C3299" s="104"/>
      <c r="D3299" s="104"/>
      <c r="E3299" s="191" t="s">
        <v>279</v>
      </c>
      <c r="F3299" s="113">
        <v>0.5</v>
      </c>
      <c r="G3299" s="183">
        <f>G3298*F3299/100</f>
        <v>20.411845853584026</v>
      </c>
    </row>
    <row r="3300" spans="1:7" ht="13.5" thickBot="1">
      <c r="B3300" s="175"/>
      <c r="C3300" s="104"/>
      <c r="D3300" s="104"/>
      <c r="E3300" s="118" t="s">
        <v>273</v>
      </c>
      <c r="F3300" s="110"/>
      <c r="G3300" s="170">
        <f>G3298+G3299</f>
        <v>4102.7810165703895</v>
      </c>
    </row>
    <row r="3301" spans="1:7" ht="14.25" thickTop="1" thickBot="1">
      <c r="B3301" s="185"/>
      <c r="C3301" s="186"/>
      <c r="D3301" s="186"/>
      <c r="E3301" s="187" t="s">
        <v>6</v>
      </c>
      <c r="F3301" s="188"/>
      <c r="G3301" s="189">
        <f>+G3300</f>
        <v>4102.7810165703895</v>
      </c>
    </row>
    <row r="3302" spans="1:7" ht="13.5" thickTop="1"/>
    <row r="3304" spans="1:7">
      <c r="C3304" s="117" t="s">
        <v>96</v>
      </c>
      <c r="D3304" s="117"/>
      <c r="E3304" s="288"/>
      <c r="F3304" s="117"/>
      <c r="G3304" s="117"/>
    </row>
    <row r="3305" spans="1:7">
      <c r="C3305" s="117"/>
      <c r="D3305" s="117"/>
      <c r="E3305" s="288"/>
      <c r="F3305" s="117" t="s">
        <v>10</v>
      </c>
      <c r="G3305" s="117" t="s">
        <v>291</v>
      </c>
    </row>
    <row r="3306" spans="1:7">
      <c r="B3306" s="111" t="s">
        <v>97</v>
      </c>
      <c r="C3306" s="111" t="s">
        <v>98</v>
      </c>
    </row>
    <row r="3307" spans="1:7">
      <c r="B3307" s="111" t="s">
        <v>247</v>
      </c>
      <c r="C3307" s="111" t="s">
        <v>100</v>
      </c>
    </row>
    <row r="3308" spans="1:7">
      <c r="A3308" s="111">
        <v>58</v>
      </c>
      <c r="B3308" s="111" t="s">
        <v>248</v>
      </c>
      <c r="C3308" s="111" t="s">
        <v>102</v>
      </c>
    </row>
    <row r="3309" spans="1:7" ht="13.5" thickBot="1"/>
    <row r="3310" spans="1:7" ht="13.5" thickTop="1">
      <c r="B3310" s="464" t="s">
        <v>265</v>
      </c>
      <c r="C3310" s="465"/>
      <c r="D3310" s="464" t="s">
        <v>10</v>
      </c>
      <c r="E3310" s="464" t="s">
        <v>266</v>
      </c>
      <c r="F3310" s="464" t="s">
        <v>11</v>
      </c>
      <c r="G3310" s="464" t="s">
        <v>14</v>
      </c>
    </row>
    <row r="3311" spans="1:7" ht="13.5" thickBot="1">
      <c r="B3311" s="466"/>
      <c r="C3311" s="466"/>
      <c r="D3311" s="466"/>
      <c r="E3311" s="466"/>
      <c r="F3311" s="466"/>
      <c r="G3311" s="467"/>
    </row>
    <row r="3312" spans="1:7" ht="13.5" thickTop="1">
      <c r="B3312" s="281" t="s">
        <v>289</v>
      </c>
      <c r="C3312" s="203"/>
      <c r="D3312" s="203"/>
      <c r="E3312" s="282"/>
      <c r="F3312" s="203"/>
      <c r="G3312" s="283"/>
    </row>
    <row r="3313" spans="2:7">
      <c r="B3313" s="175" t="s">
        <v>380</v>
      </c>
      <c r="C3313" s="104"/>
      <c r="D3313" s="104" t="s">
        <v>291</v>
      </c>
      <c r="E3313" s="114">
        <v>9.5</v>
      </c>
      <c r="F3313" s="104">
        <v>1.1279999999999999</v>
      </c>
      <c r="G3313" s="174">
        <v>10.715999999999999</v>
      </c>
    </row>
    <row r="3314" spans="2:7">
      <c r="B3314" s="175" t="s">
        <v>381</v>
      </c>
      <c r="C3314" s="104"/>
      <c r="D3314" s="104" t="s">
        <v>291</v>
      </c>
      <c r="E3314" s="114">
        <v>18</v>
      </c>
      <c r="F3314" s="104">
        <v>4.4999999999999998E-2</v>
      </c>
      <c r="G3314" s="174">
        <v>0.80999999999999994</v>
      </c>
    </row>
    <row r="3315" spans="2:7">
      <c r="B3315" s="175"/>
      <c r="C3315" s="104"/>
      <c r="D3315" s="104"/>
      <c r="E3315" s="114"/>
      <c r="F3315" s="104" t="s">
        <v>273</v>
      </c>
      <c r="G3315" s="170">
        <v>11.526</v>
      </c>
    </row>
    <row r="3316" spans="2:7">
      <c r="B3316" s="175" t="s">
        <v>338</v>
      </c>
      <c r="C3316" s="104"/>
      <c r="D3316" s="104"/>
      <c r="E3316" s="114"/>
      <c r="F3316" s="104"/>
      <c r="G3316" s="195"/>
    </row>
    <row r="3317" spans="2:7">
      <c r="B3317" s="175" t="s">
        <v>382</v>
      </c>
      <c r="C3317" s="104"/>
      <c r="D3317" s="104" t="s">
        <v>303</v>
      </c>
      <c r="E3317" s="114">
        <v>700.9</v>
      </c>
      <c r="F3317" s="104">
        <v>4.0000000000000001E-3</v>
      </c>
      <c r="G3317" s="174">
        <v>2.8035999999999999</v>
      </c>
    </row>
    <row r="3318" spans="2:7">
      <c r="B3318" s="175"/>
      <c r="C3318" s="104" t="s">
        <v>270</v>
      </c>
      <c r="D3318" s="104">
        <v>250</v>
      </c>
      <c r="E3318" s="114"/>
      <c r="F3318" s="104"/>
      <c r="G3318" s="195"/>
    </row>
    <row r="3319" spans="2:7">
      <c r="B3319" s="175" t="s">
        <v>304</v>
      </c>
      <c r="C3319" s="104"/>
      <c r="D3319" s="104" t="s">
        <v>303</v>
      </c>
      <c r="E3319" s="114">
        <v>355.01</v>
      </c>
      <c r="F3319" s="104">
        <v>4.0000000000000001E-3</v>
      </c>
      <c r="G3319" s="174">
        <v>1.42004</v>
      </c>
    </row>
    <row r="3320" spans="2:7" ht="13.5" thickBot="1">
      <c r="B3320" s="175"/>
      <c r="C3320" s="104" t="s">
        <v>270</v>
      </c>
      <c r="D3320" s="104">
        <v>250</v>
      </c>
      <c r="E3320" s="114"/>
      <c r="F3320" s="104"/>
      <c r="G3320" s="183"/>
    </row>
    <row r="3321" spans="2:7">
      <c r="B3321" s="175"/>
      <c r="C3321" s="104"/>
      <c r="D3321" s="104"/>
      <c r="E3321" s="114"/>
      <c r="F3321" s="104" t="s">
        <v>339</v>
      </c>
      <c r="G3321" s="170">
        <v>4.2236399999999996</v>
      </c>
    </row>
    <row r="3322" spans="2:7">
      <c r="B3322" s="175" t="s">
        <v>305</v>
      </c>
      <c r="C3322" s="104"/>
      <c r="D3322" s="104"/>
      <c r="E3322" s="114"/>
      <c r="F3322" s="104"/>
      <c r="G3322" s="195"/>
    </row>
    <row r="3323" spans="2:7" ht="13.5" thickBot="1">
      <c r="B3323" s="175" t="s">
        <v>306</v>
      </c>
      <c r="C3323" s="104"/>
      <c r="D3323" s="104" t="s">
        <v>383</v>
      </c>
      <c r="E3323" s="114">
        <v>4.2236399999999996</v>
      </c>
      <c r="F3323" s="104">
        <v>0.03</v>
      </c>
      <c r="G3323" s="183">
        <v>0.13</v>
      </c>
    </row>
    <row r="3324" spans="2:7">
      <c r="B3324" s="175"/>
      <c r="C3324" s="104"/>
      <c r="D3324" s="104"/>
      <c r="E3324" s="114"/>
      <c r="F3324" s="104" t="s">
        <v>273</v>
      </c>
      <c r="G3324" s="170">
        <v>0.13</v>
      </c>
    </row>
    <row r="3325" spans="2:7">
      <c r="B3325" s="175"/>
      <c r="C3325" s="104"/>
      <c r="D3325" s="104"/>
      <c r="E3325" s="114"/>
      <c r="F3325" s="104"/>
      <c r="G3325" s="195"/>
    </row>
    <row r="3326" spans="2:7">
      <c r="B3326" s="175" t="s">
        <v>308</v>
      </c>
      <c r="C3326" s="104"/>
      <c r="D3326" s="104"/>
      <c r="E3326" s="114"/>
      <c r="F3326" s="104"/>
      <c r="G3326" s="195"/>
    </row>
    <row r="3327" spans="2:7">
      <c r="B3327" s="175" t="s">
        <v>621</v>
      </c>
      <c r="C3327" s="104"/>
      <c r="D3327" s="104" t="s">
        <v>269</v>
      </c>
      <c r="E3327" s="114">
        <v>514.78</v>
      </c>
      <c r="F3327" s="104">
        <v>1.5503875968992248E-3</v>
      </c>
      <c r="G3327" s="174">
        <v>0.79810852713178293</v>
      </c>
    </row>
    <row r="3328" spans="2:7" ht="13.5" thickBot="1">
      <c r="B3328" s="175"/>
      <c r="C3328" s="104" t="s">
        <v>270</v>
      </c>
      <c r="D3328" s="104">
        <v>645</v>
      </c>
      <c r="E3328" s="114"/>
      <c r="F3328" s="104"/>
      <c r="G3328" s="183"/>
    </row>
    <row r="3329" spans="2:7">
      <c r="B3329" s="175"/>
      <c r="C3329" s="104"/>
      <c r="D3329" s="104"/>
      <c r="E3329" s="114"/>
      <c r="F3329" s="104" t="s">
        <v>273</v>
      </c>
      <c r="G3329" s="170">
        <v>0.79810852713178293</v>
      </c>
    </row>
    <row r="3330" spans="2:7">
      <c r="B3330" s="175"/>
      <c r="C3330" s="104"/>
      <c r="D3330" s="104"/>
      <c r="E3330" s="114"/>
      <c r="F3330" s="104"/>
      <c r="G3330" s="195"/>
    </row>
    <row r="3331" spans="2:7">
      <c r="B3331" s="175"/>
      <c r="C3331" s="104"/>
      <c r="D3331" s="104"/>
      <c r="E3331" s="114"/>
      <c r="F3331" s="104"/>
      <c r="G3331" s="195"/>
    </row>
    <row r="3332" spans="2:7" ht="13.5" thickBot="1">
      <c r="B3332" s="284"/>
      <c r="C3332" s="285"/>
      <c r="D3332" s="285"/>
      <c r="E3332" s="286"/>
      <c r="F3332" s="285"/>
      <c r="G3332" s="287"/>
    </row>
    <row r="3333" spans="2:7" ht="14.25" thickTop="1" thickBot="1">
      <c r="B3333" s="185"/>
      <c r="C3333" s="186"/>
      <c r="D3333" s="186"/>
      <c r="E3333" s="187" t="s">
        <v>274</v>
      </c>
      <c r="F3333" s="188"/>
      <c r="G3333" s="189">
        <v>16.677748527131783</v>
      </c>
    </row>
    <row r="3334" spans="2:7" ht="13.5" thickTop="1">
      <c r="B3334" s="175"/>
      <c r="C3334" s="104"/>
      <c r="D3334" s="104"/>
      <c r="E3334" s="112" t="s">
        <v>275</v>
      </c>
      <c r="F3334" s="113">
        <v>10</v>
      </c>
      <c r="G3334" s="190">
        <v>1.6677748527131784</v>
      </c>
    </row>
    <row r="3335" spans="2:7" ht="13.5" thickBot="1">
      <c r="B3335" s="175"/>
      <c r="C3335" s="104"/>
      <c r="D3335" s="104"/>
      <c r="E3335" s="191"/>
      <c r="F3335" s="113"/>
      <c r="G3335" s="183"/>
    </row>
    <row r="3336" spans="2:7">
      <c r="B3336" s="175"/>
      <c r="C3336" s="104"/>
      <c r="D3336" s="104"/>
      <c r="E3336" s="191" t="s">
        <v>276</v>
      </c>
      <c r="F3336" s="113"/>
      <c r="G3336" s="174">
        <v>18.345523379844963</v>
      </c>
    </row>
    <row r="3337" spans="2:7" ht="13.5" thickBot="1">
      <c r="B3337" s="175"/>
      <c r="C3337" s="104"/>
      <c r="D3337" s="104"/>
      <c r="E3337" s="191" t="s">
        <v>277</v>
      </c>
      <c r="F3337" s="113">
        <v>0.7</v>
      </c>
      <c r="G3337" s="183">
        <v>0.12841866365891474</v>
      </c>
    </row>
    <row r="3338" spans="2:7">
      <c r="B3338" s="175"/>
      <c r="C3338" s="104"/>
      <c r="D3338" s="104"/>
      <c r="E3338" s="191" t="s">
        <v>276</v>
      </c>
      <c r="F3338" s="113"/>
      <c r="G3338" s="174">
        <v>18.473942043503879</v>
      </c>
    </row>
    <row r="3339" spans="2:7" ht="13.5" thickBot="1">
      <c r="B3339" s="175"/>
      <c r="C3339" s="104"/>
      <c r="D3339" s="104"/>
      <c r="E3339" s="191" t="s">
        <v>278</v>
      </c>
      <c r="F3339" s="113">
        <v>3.8</v>
      </c>
      <c r="G3339" s="183">
        <v>0.70200979765314742</v>
      </c>
    </row>
    <row r="3340" spans="2:7">
      <c r="B3340" s="175"/>
      <c r="C3340" s="104"/>
      <c r="D3340" s="104"/>
      <c r="E3340" s="191" t="s">
        <v>276</v>
      </c>
      <c r="F3340" s="113"/>
      <c r="G3340" s="174">
        <v>19.175951841157026</v>
      </c>
    </row>
    <row r="3341" spans="2:7" ht="13.5" thickBot="1">
      <c r="B3341" s="175"/>
      <c r="C3341" s="104"/>
      <c r="D3341" s="104"/>
      <c r="E3341" s="191" t="s">
        <v>279</v>
      </c>
      <c r="F3341" s="113">
        <v>0.5</v>
      </c>
      <c r="G3341" s="183">
        <v>9.5879759205785134E-2</v>
      </c>
    </row>
    <row r="3342" spans="2:7" ht="13.5" thickBot="1">
      <c r="B3342" s="175"/>
      <c r="C3342" s="104"/>
      <c r="D3342" s="104"/>
      <c r="E3342" s="118" t="s">
        <v>273</v>
      </c>
      <c r="F3342" s="110"/>
      <c r="G3342" s="170">
        <v>19.271831600362813</v>
      </c>
    </row>
    <row r="3343" spans="2:7" ht="14.25" thickTop="1" thickBot="1">
      <c r="B3343" s="185"/>
      <c r="C3343" s="186"/>
      <c r="D3343" s="186"/>
      <c r="E3343" s="187" t="s">
        <v>6</v>
      </c>
      <c r="F3343" s="188"/>
      <c r="G3343" s="189">
        <v>19.271831600362813</v>
      </c>
    </row>
    <row r="3344" spans="2:7" ht="13.5" thickTop="1"/>
    <row r="3346" spans="1:7">
      <c r="C3346" s="479" t="s">
        <v>96</v>
      </c>
      <c r="D3346" s="479"/>
      <c r="E3346" s="479"/>
      <c r="F3346" s="479"/>
      <c r="G3346" s="479"/>
    </row>
    <row r="3347" spans="1:7">
      <c r="F3347" s="271" t="s">
        <v>10</v>
      </c>
      <c r="G3347" s="271" t="s">
        <v>291</v>
      </c>
    </row>
    <row r="3348" spans="1:7">
      <c r="B3348" s="275" t="s">
        <v>97</v>
      </c>
      <c r="C3348" s="479" t="s">
        <v>98</v>
      </c>
      <c r="D3348" s="479"/>
      <c r="E3348" s="479"/>
      <c r="F3348" s="479"/>
      <c r="G3348" s="479"/>
    </row>
    <row r="3349" spans="1:7">
      <c r="B3349" s="275" t="s">
        <v>247</v>
      </c>
      <c r="C3349" s="480" t="s">
        <v>100</v>
      </c>
      <c r="D3349" s="480"/>
      <c r="E3349" s="480"/>
      <c r="F3349" s="480"/>
      <c r="G3349" s="480"/>
    </row>
    <row r="3350" spans="1:7">
      <c r="B3350" s="275" t="s">
        <v>577</v>
      </c>
      <c r="C3350" s="479" t="s">
        <v>578</v>
      </c>
      <c r="D3350" s="479"/>
      <c r="E3350" s="479"/>
      <c r="F3350" s="479"/>
      <c r="G3350" s="479"/>
    </row>
    <row r="3351" spans="1:7">
      <c r="A3351" s="111">
        <v>59</v>
      </c>
      <c r="B3351" s="275" t="s">
        <v>579</v>
      </c>
      <c r="C3351" s="477" t="s">
        <v>580</v>
      </c>
      <c r="D3351" s="477"/>
      <c r="E3351" s="477"/>
      <c r="F3351" s="477"/>
      <c r="G3351" s="477"/>
    </row>
    <row r="3352" spans="1:7" ht="13.5" thickBot="1">
      <c r="B3352" s="117"/>
    </row>
    <row r="3353" spans="1:7" ht="13.5" thickTop="1">
      <c r="B3353" s="472" t="s">
        <v>265</v>
      </c>
      <c r="C3353" s="473"/>
      <c r="D3353" s="464" t="s">
        <v>10</v>
      </c>
      <c r="E3353" s="464" t="s">
        <v>266</v>
      </c>
      <c r="F3353" s="464" t="s">
        <v>11</v>
      </c>
      <c r="G3353" s="464" t="s">
        <v>14</v>
      </c>
    </row>
    <row r="3354" spans="1:7" ht="13.5" thickBot="1">
      <c r="B3354" s="474"/>
      <c r="C3354" s="475"/>
      <c r="D3354" s="476"/>
      <c r="E3354" s="476"/>
      <c r="F3354" s="476"/>
      <c r="G3354" s="476"/>
    </row>
    <row r="3355" spans="1:7" ht="13.5" thickTop="1">
      <c r="B3355" s="169" t="s">
        <v>289</v>
      </c>
      <c r="C3355" s="104"/>
      <c r="D3355" s="267"/>
      <c r="E3355" s="114"/>
      <c r="F3355" s="114"/>
      <c r="G3355" s="170"/>
    </row>
    <row r="3356" spans="1:7">
      <c r="B3356" s="289" t="s">
        <v>633</v>
      </c>
      <c r="C3356" s="104"/>
      <c r="D3356" s="267" t="s">
        <v>291</v>
      </c>
      <c r="E3356" s="114">
        <v>18.649999999999999</v>
      </c>
      <c r="F3356" s="173">
        <v>1.05</v>
      </c>
      <c r="G3356" s="174">
        <f>E3356*F3356</f>
        <v>19.5825</v>
      </c>
    </row>
    <row r="3357" spans="1:7">
      <c r="B3357" s="175" t="s">
        <v>634</v>
      </c>
      <c r="C3357" s="104"/>
      <c r="D3357" s="267" t="s">
        <v>389</v>
      </c>
      <c r="E3357" s="114">
        <v>3</v>
      </c>
      <c r="F3357" s="173">
        <v>0.35</v>
      </c>
      <c r="G3357" s="174">
        <f>E3357*F3357</f>
        <v>1.0499999999999998</v>
      </c>
    </row>
    <row r="3358" spans="1:7">
      <c r="B3358" s="175" t="s">
        <v>381</v>
      </c>
      <c r="C3358" s="104"/>
      <c r="D3358" s="267" t="s">
        <v>291</v>
      </c>
      <c r="E3358" s="114">
        <v>18</v>
      </c>
      <c r="F3358" s="173">
        <v>2.5000000000000001E-2</v>
      </c>
      <c r="G3358" s="174">
        <f>E3358*F3358</f>
        <v>0.45</v>
      </c>
    </row>
    <row r="3359" spans="1:7" ht="13.5" thickBot="1">
      <c r="B3359" s="175" t="s">
        <v>635</v>
      </c>
      <c r="C3359" s="104"/>
      <c r="D3359" s="267" t="s">
        <v>291</v>
      </c>
      <c r="E3359" s="114">
        <v>22</v>
      </c>
      <c r="F3359" s="173">
        <v>0.15</v>
      </c>
      <c r="G3359" s="183">
        <f>E3359*F3359</f>
        <v>3.3</v>
      </c>
    </row>
    <row r="3360" spans="1:7">
      <c r="B3360" s="176"/>
      <c r="C3360" s="177"/>
      <c r="D3360" s="177"/>
      <c r="E3360" s="177"/>
      <c r="F3360" s="118" t="s">
        <v>273</v>
      </c>
      <c r="G3360" s="170">
        <f>SUM(G3356:G3359)</f>
        <v>24.3825</v>
      </c>
    </row>
    <row r="3361" spans="2:7">
      <c r="B3361" s="169"/>
      <c r="C3361" s="104"/>
      <c r="D3361" s="267"/>
      <c r="E3361" s="114"/>
      <c r="F3361" s="114"/>
      <c r="G3361" s="170"/>
    </row>
    <row r="3362" spans="2:7">
      <c r="B3362" s="179" t="s">
        <v>301</v>
      </c>
      <c r="C3362" s="177"/>
      <c r="D3362" s="177"/>
      <c r="E3362" s="177"/>
      <c r="F3362" s="118"/>
      <c r="G3362" s="170"/>
    </row>
    <row r="3363" spans="2:7">
      <c r="B3363" s="175" t="s">
        <v>636</v>
      </c>
      <c r="C3363" s="104"/>
      <c r="D3363" s="267" t="s">
        <v>303</v>
      </c>
      <c r="E3363" s="114">
        <v>700.9</v>
      </c>
      <c r="F3363" s="173">
        <f>1/D3364</f>
        <v>2E-3</v>
      </c>
      <c r="G3363" s="174">
        <f>E3363*F3363</f>
        <v>1.4017999999999999</v>
      </c>
    </row>
    <row r="3364" spans="2:7">
      <c r="B3364" s="175"/>
      <c r="C3364" s="181" t="s">
        <v>270</v>
      </c>
      <c r="D3364" s="182">
        <v>500</v>
      </c>
      <c r="E3364" s="114"/>
      <c r="F3364" s="173"/>
      <c r="G3364" s="174"/>
    </row>
    <row r="3365" spans="2:7">
      <c r="B3365" s="175" t="s">
        <v>304</v>
      </c>
      <c r="C3365" s="104"/>
      <c r="D3365" s="267" t="s">
        <v>303</v>
      </c>
      <c r="E3365" s="114">
        <v>355.01</v>
      </c>
      <c r="F3365" s="173">
        <f>1/D3366</f>
        <v>2E-3</v>
      </c>
      <c r="G3365" s="174">
        <f>E3365*F3365</f>
        <v>0.71001999999999998</v>
      </c>
    </row>
    <row r="3366" spans="2:7">
      <c r="B3366" s="175"/>
      <c r="C3366" s="181" t="s">
        <v>270</v>
      </c>
      <c r="D3366" s="182">
        <v>500</v>
      </c>
      <c r="E3366" s="114"/>
      <c r="F3366" s="173"/>
      <c r="G3366" s="174"/>
    </row>
    <row r="3367" spans="2:7">
      <c r="B3367" s="175" t="s">
        <v>382</v>
      </c>
      <c r="C3367" s="104"/>
      <c r="D3367" s="267" t="s">
        <v>303</v>
      </c>
      <c r="E3367" s="114">
        <v>700.9</v>
      </c>
      <c r="F3367" s="173">
        <f>1/D3368</f>
        <v>4.0000000000000001E-3</v>
      </c>
      <c r="G3367" s="174">
        <f>E3367*F3367</f>
        <v>2.8035999999999999</v>
      </c>
    </row>
    <row r="3368" spans="2:7">
      <c r="B3368" s="175"/>
      <c r="C3368" s="181" t="s">
        <v>270</v>
      </c>
      <c r="D3368" s="182">
        <v>250</v>
      </c>
      <c r="E3368" s="114"/>
      <c r="F3368" s="173"/>
      <c r="G3368" s="174"/>
    </row>
    <row r="3369" spans="2:7">
      <c r="B3369" s="175" t="s">
        <v>304</v>
      </c>
      <c r="C3369" s="104"/>
      <c r="D3369" s="267" t="s">
        <v>303</v>
      </c>
      <c r="E3369" s="114">
        <v>355.01</v>
      </c>
      <c r="F3369" s="173">
        <f>1/D3370</f>
        <v>4.0000000000000001E-3</v>
      </c>
      <c r="G3369" s="174">
        <f>E3369*F3369</f>
        <v>1.42004</v>
      </c>
    </row>
    <row r="3370" spans="2:7" ht="13.5" thickBot="1">
      <c r="B3370" s="175"/>
      <c r="C3370" s="181" t="s">
        <v>270</v>
      </c>
      <c r="D3370" s="182">
        <v>250</v>
      </c>
      <c r="E3370" s="114"/>
      <c r="F3370" s="173"/>
      <c r="G3370" s="183"/>
    </row>
    <row r="3371" spans="2:7">
      <c r="B3371" s="175"/>
      <c r="C3371" s="104"/>
      <c r="D3371" s="267"/>
      <c r="E3371" s="114"/>
      <c r="F3371" s="118" t="s">
        <v>273</v>
      </c>
      <c r="G3371" s="170">
        <f>SUM(G3363:G3369)</f>
        <v>6.3354599999999994</v>
      </c>
    </row>
    <row r="3372" spans="2:7">
      <c r="B3372" s="175"/>
      <c r="C3372" s="104"/>
      <c r="D3372" s="267"/>
      <c r="E3372" s="114"/>
      <c r="F3372" s="118"/>
      <c r="G3372" s="170"/>
    </row>
    <row r="3373" spans="2:7">
      <c r="B3373" s="169" t="s">
        <v>305</v>
      </c>
      <c r="C3373" s="104"/>
      <c r="D3373" s="267"/>
      <c r="E3373" s="114"/>
      <c r="F3373" s="118"/>
      <c r="G3373" s="170"/>
    </row>
    <row r="3374" spans="2:7" ht="13.5" thickBot="1">
      <c r="B3374" s="175" t="s">
        <v>306</v>
      </c>
      <c r="C3374" s="104"/>
      <c r="D3374" s="267" t="s">
        <v>344</v>
      </c>
      <c r="E3374" s="114">
        <f>+G3371</f>
        <v>6.3354599999999994</v>
      </c>
      <c r="F3374" s="173">
        <v>0.03</v>
      </c>
      <c r="G3374" s="183">
        <f>E3374*F3374</f>
        <v>0.19006379999999998</v>
      </c>
    </row>
    <row r="3375" spans="2:7">
      <c r="B3375" s="175"/>
      <c r="C3375" s="104"/>
      <c r="D3375" s="267"/>
      <c r="E3375" s="114"/>
      <c r="F3375" s="118" t="s">
        <v>273</v>
      </c>
      <c r="G3375" s="170">
        <f>SUM(G3372:G3374)</f>
        <v>0.19006379999999998</v>
      </c>
    </row>
    <row r="3376" spans="2:7">
      <c r="B3376" s="169" t="s">
        <v>267</v>
      </c>
      <c r="C3376" s="104"/>
      <c r="D3376" s="267"/>
      <c r="E3376" s="114"/>
      <c r="F3376" s="180"/>
      <c r="G3376" s="174"/>
    </row>
    <row r="3377" spans="2:7">
      <c r="B3377" s="175" t="s">
        <v>637</v>
      </c>
      <c r="C3377" s="104"/>
      <c r="D3377" s="267" t="s">
        <v>364</v>
      </c>
      <c r="E3377" s="114">
        <v>215.82</v>
      </c>
      <c r="F3377" s="173">
        <f>1/D3378</f>
        <v>1.4285714285714285E-2</v>
      </c>
      <c r="G3377" s="174">
        <f>E3377*F3377</f>
        <v>3.0831428571428567</v>
      </c>
    </row>
    <row r="3378" spans="2:7">
      <c r="B3378" s="175"/>
      <c r="C3378" s="181" t="s">
        <v>270</v>
      </c>
      <c r="D3378" s="182">
        <v>70</v>
      </c>
      <c r="E3378" s="114"/>
      <c r="F3378" s="180"/>
      <c r="G3378" s="174"/>
    </row>
    <row r="3379" spans="2:7">
      <c r="B3379" s="175" t="s">
        <v>638</v>
      </c>
      <c r="C3379" s="104"/>
      <c r="D3379" s="267" t="s">
        <v>364</v>
      </c>
      <c r="E3379" s="114">
        <v>132.71</v>
      </c>
      <c r="F3379" s="173">
        <f>1/D3380</f>
        <v>1.4285714285714285E-2</v>
      </c>
      <c r="G3379" s="174">
        <f>E3379*F3379</f>
        <v>1.8958571428571429</v>
      </c>
    </row>
    <row r="3380" spans="2:7">
      <c r="B3380" s="175"/>
      <c r="C3380" s="181" t="s">
        <v>270</v>
      </c>
      <c r="D3380" s="182">
        <v>70</v>
      </c>
      <c r="E3380" s="114"/>
      <c r="F3380" s="180"/>
      <c r="G3380" s="174"/>
    </row>
    <row r="3381" spans="2:7">
      <c r="B3381" s="175" t="s">
        <v>639</v>
      </c>
      <c r="C3381" s="104"/>
      <c r="D3381" s="267" t="s">
        <v>364</v>
      </c>
      <c r="E3381" s="114">
        <v>541.19000000000005</v>
      </c>
      <c r="F3381" s="173">
        <f>1/D3382</f>
        <v>3.0003000300030005E-4</v>
      </c>
      <c r="G3381" s="174">
        <f>E3381*F3381</f>
        <v>0.16237323732373241</v>
      </c>
    </row>
    <row r="3382" spans="2:7" ht="13.5" thickBot="1">
      <c r="B3382" s="175"/>
      <c r="C3382" s="181" t="s">
        <v>270</v>
      </c>
      <c r="D3382" s="182">
        <v>3333</v>
      </c>
      <c r="E3382" s="114"/>
      <c r="F3382" s="180"/>
      <c r="G3382" s="183"/>
    </row>
    <row r="3383" spans="2:7">
      <c r="B3383" s="175"/>
      <c r="C3383" s="104"/>
      <c r="D3383" s="267"/>
      <c r="E3383" s="114"/>
      <c r="F3383" s="184" t="s">
        <v>339</v>
      </c>
      <c r="G3383" s="170">
        <f>SUM(G3377:G3382)</f>
        <v>5.141373237323732</v>
      </c>
    </row>
    <row r="3384" spans="2:7" ht="13.5" thickBot="1">
      <c r="B3384" s="175"/>
      <c r="C3384" s="104"/>
      <c r="D3384" s="267"/>
      <c r="E3384" s="114"/>
      <c r="F3384" s="173"/>
      <c r="G3384" s="174"/>
    </row>
    <row r="3385" spans="2:7" ht="14.25" thickTop="1" thickBot="1">
      <c r="B3385" s="185"/>
      <c r="C3385" s="186"/>
      <c r="D3385" s="186"/>
      <c r="E3385" s="187" t="s">
        <v>274</v>
      </c>
      <c r="F3385" s="188"/>
      <c r="G3385" s="189">
        <f>G3383+G3375+G3371+G3360</f>
        <v>36.049397037323729</v>
      </c>
    </row>
    <row r="3386" spans="2:7" ht="13.5" thickTop="1">
      <c r="B3386" s="175"/>
      <c r="C3386" s="104"/>
      <c r="D3386" s="104"/>
      <c r="E3386" s="112" t="s">
        <v>275</v>
      </c>
      <c r="F3386" s="113">
        <v>10</v>
      </c>
      <c r="G3386" s="190">
        <f>(+G3385*F3386)/100</f>
        <v>3.6049397037323727</v>
      </c>
    </row>
    <row r="3387" spans="2:7" ht="13.5" thickBot="1">
      <c r="B3387" s="175"/>
      <c r="C3387" s="104"/>
      <c r="D3387" s="104"/>
      <c r="E3387" s="191"/>
      <c r="F3387" s="113"/>
      <c r="G3387" s="183"/>
    </row>
    <row r="3388" spans="2:7">
      <c r="B3388" s="175"/>
      <c r="C3388" s="104"/>
      <c r="D3388" s="104"/>
      <c r="E3388" s="191" t="s">
        <v>276</v>
      </c>
      <c r="F3388" s="113"/>
      <c r="G3388" s="174">
        <f>G3385+G3386+G3387</f>
        <v>39.654336741056099</v>
      </c>
    </row>
    <row r="3389" spans="2:7" ht="13.5" thickBot="1">
      <c r="B3389" s="175"/>
      <c r="C3389" s="104"/>
      <c r="D3389" s="104"/>
      <c r="E3389" s="191" t="s">
        <v>277</v>
      </c>
      <c r="F3389" s="113">
        <v>0.7</v>
      </c>
      <c r="G3389" s="183">
        <f>(+F3389*G3388)/100</f>
        <v>0.27758035718739271</v>
      </c>
    </row>
    <row r="3390" spans="2:7">
      <c r="B3390" s="175"/>
      <c r="C3390" s="104"/>
      <c r="D3390" s="104"/>
      <c r="E3390" s="191" t="s">
        <v>276</v>
      </c>
      <c r="F3390" s="113"/>
      <c r="G3390" s="174">
        <f>+G3388+G3389</f>
        <v>39.931917098243488</v>
      </c>
    </row>
    <row r="3391" spans="2:7" ht="13.5" thickBot="1">
      <c r="B3391" s="175"/>
      <c r="C3391" s="104"/>
      <c r="D3391" s="104"/>
      <c r="E3391" s="191" t="s">
        <v>278</v>
      </c>
      <c r="F3391" s="113">
        <v>3.8</v>
      </c>
      <c r="G3391" s="183">
        <f>(+F3391*G3390)/100</f>
        <v>1.5174128497332524</v>
      </c>
    </row>
    <row r="3392" spans="2:7">
      <c r="B3392" s="175"/>
      <c r="C3392" s="104"/>
      <c r="D3392" s="104"/>
      <c r="E3392" s="191" t="s">
        <v>276</v>
      </c>
      <c r="F3392" s="113"/>
      <c r="G3392" s="174">
        <f>+G3390+G3391</f>
        <v>41.449329947976743</v>
      </c>
    </row>
    <row r="3393" spans="1:7" ht="13.5" thickBot="1">
      <c r="B3393" s="175"/>
      <c r="C3393" s="104"/>
      <c r="D3393" s="104"/>
      <c r="E3393" s="191" t="s">
        <v>279</v>
      </c>
      <c r="F3393" s="113">
        <v>0.5</v>
      </c>
      <c r="G3393" s="183">
        <f>G3392*F3393/100</f>
        <v>0.20724664973988371</v>
      </c>
    </row>
    <row r="3394" spans="1:7" ht="13.5" thickBot="1">
      <c r="B3394" s="175"/>
      <c r="C3394" s="104"/>
      <c r="D3394" s="104"/>
      <c r="E3394" s="118" t="s">
        <v>273</v>
      </c>
      <c r="F3394" s="110"/>
      <c r="G3394" s="170">
        <f>G3392+G3393</f>
        <v>41.656576597716629</v>
      </c>
    </row>
    <row r="3395" spans="1:7" ht="14.25" thickTop="1" thickBot="1">
      <c r="B3395" s="185"/>
      <c r="C3395" s="186"/>
      <c r="D3395" s="186"/>
      <c r="E3395" s="187" t="s">
        <v>6</v>
      </c>
      <c r="F3395" s="188"/>
      <c r="G3395" s="189">
        <f>+G3394</f>
        <v>41.656576597716629</v>
      </c>
    </row>
    <row r="3396" spans="1:7" ht="13.5" thickTop="1"/>
    <row r="3399" spans="1:7">
      <c r="F3399" s="271" t="s">
        <v>10</v>
      </c>
      <c r="G3399" s="271" t="s">
        <v>263</v>
      </c>
    </row>
    <row r="3400" spans="1:7">
      <c r="A3400" s="111">
        <v>60</v>
      </c>
      <c r="B3400" s="275" t="s">
        <v>581</v>
      </c>
      <c r="C3400" s="477" t="s">
        <v>582</v>
      </c>
      <c r="D3400" s="477"/>
      <c r="E3400" s="477"/>
      <c r="F3400" s="477"/>
      <c r="G3400" s="477"/>
    </row>
    <row r="3401" spans="1:7" ht="13.5" thickBot="1">
      <c r="B3401" s="117"/>
    </row>
    <row r="3402" spans="1:7" ht="13.5" thickTop="1">
      <c r="B3402" s="472" t="s">
        <v>265</v>
      </c>
      <c r="C3402" s="473"/>
      <c r="D3402" s="464" t="s">
        <v>10</v>
      </c>
      <c r="E3402" s="464" t="s">
        <v>266</v>
      </c>
      <c r="F3402" s="464" t="s">
        <v>11</v>
      </c>
      <c r="G3402" s="464" t="s">
        <v>14</v>
      </c>
    </row>
    <row r="3403" spans="1:7" ht="13.5" thickBot="1">
      <c r="B3403" s="474"/>
      <c r="C3403" s="475"/>
      <c r="D3403" s="476"/>
      <c r="E3403" s="476"/>
      <c r="F3403" s="476"/>
      <c r="G3403" s="476"/>
    </row>
    <row r="3404" spans="1:7" ht="13.5" thickTop="1">
      <c r="B3404" s="179" t="s">
        <v>301</v>
      </c>
      <c r="C3404" s="177"/>
      <c r="D3404" s="177"/>
      <c r="E3404" s="177"/>
      <c r="F3404" s="118"/>
      <c r="G3404" s="170"/>
    </row>
    <row r="3405" spans="1:7">
      <c r="B3405" s="175" t="s">
        <v>636</v>
      </c>
      <c r="C3405" s="104"/>
      <c r="D3405" s="267" t="s">
        <v>303</v>
      </c>
      <c r="E3405" s="114">
        <v>700.9</v>
      </c>
      <c r="F3405" s="173">
        <f>1/D3406</f>
        <v>0.1</v>
      </c>
      <c r="G3405" s="174">
        <f>E3405*F3405</f>
        <v>70.09</v>
      </c>
    </row>
    <row r="3406" spans="1:7">
      <c r="B3406" s="175"/>
      <c r="C3406" s="181" t="s">
        <v>270</v>
      </c>
      <c r="D3406" s="182">
        <v>10</v>
      </c>
      <c r="E3406" s="114"/>
      <c r="F3406" s="173"/>
      <c r="G3406" s="174"/>
    </row>
    <row r="3407" spans="1:7">
      <c r="B3407" s="175" t="s">
        <v>304</v>
      </c>
      <c r="C3407" s="104"/>
      <c r="D3407" s="267" t="s">
        <v>303</v>
      </c>
      <c r="E3407" s="114">
        <v>355.01</v>
      </c>
      <c r="F3407" s="173">
        <f>1/D3408</f>
        <v>0.2857142857142857</v>
      </c>
      <c r="G3407" s="174">
        <f>E3407*F3407</f>
        <v>101.43142857142857</v>
      </c>
    </row>
    <row r="3408" spans="1:7" ht="13.5" thickBot="1">
      <c r="B3408" s="175"/>
      <c r="C3408" s="181" t="s">
        <v>270</v>
      </c>
      <c r="D3408" s="182">
        <v>3.5</v>
      </c>
      <c r="E3408" s="114"/>
      <c r="F3408" s="173"/>
      <c r="G3408" s="183"/>
    </row>
    <row r="3409" spans="2:7">
      <c r="B3409" s="175"/>
      <c r="C3409" s="104"/>
      <c r="D3409" s="267"/>
      <c r="E3409" s="114"/>
      <c r="F3409" s="118" t="s">
        <v>273</v>
      </c>
      <c r="G3409" s="174">
        <f>SUM(G3405:G3408)</f>
        <v>171.52142857142857</v>
      </c>
    </row>
    <row r="3410" spans="2:7">
      <c r="B3410" s="175"/>
      <c r="C3410" s="104"/>
      <c r="D3410" s="267"/>
      <c r="E3410" s="114"/>
      <c r="F3410" s="118"/>
      <c r="G3410" s="174"/>
    </row>
    <row r="3411" spans="2:7">
      <c r="B3411" s="169" t="s">
        <v>305</v>
      </c>
      <c r="C3411" s="104"/>
      <c r="D3411" s="267"/>
      <c r="E3411" s="114"/>
      <c r="F3411" s="118"/>
      <c r="G3411" s="170"/>
    </row>
    <row r="3412" spans="2:7" ht="13.5" thickBot="1">
      <c r="B3412" s="175" t="s">
        <v>306</v>
      </c>
      <c r="C3412" s="104"/>
      <c r="D3412" s="267" t="s">
        <v>344</v>
      </c>
      <c r="E3412" s="114">
        <f>+G3409</f>
        <v>171.52142857142857</v>
      </c>
      <c r="F3412" s="173">
        <v>0.03</v>
      </c>
      <c r="G3412" s="183">
        <f>E3412*F3412</f>
        <v>5.1456428571428567</v>
      </c>
    </row>
    <row r="3413" spans="2:7">
      <c r="B3413" s="175"/>
      <c r="C3413" s="104"/>
      <c r="D3413" s="267"/>
      <c r="E3413" s="114"/>
      <c r="F3413" s="118" t="s">
        <v>273</v>
      </c>
      <c r="G3413" s="170">
        <f>SUM(G3410:G3412)</f>
        <v>5.1456428571428567</v>
      </c>
    </row>
    <row r="3414" spans="2:7">
      <c r="B3414" s="175"/>
      <c r="C3414" s="104"/>
      <c r="D3414" s="267"/>
      <c r="E3414" s="114"/>
      <c r="F3414" s="118"/>
      <c r="G3414" s="174"/>
    </row>
    <row r="3415" spans="2:7">
      <c r="B3415" s="169" t="s">
        <v>267</v>
      </c>
      <c r="C3415" s="104"/>
      <c r="D3415" s="267"/>
      <c r="E3415" s="114"/>
      <c r="F3415" s="180"/>
      <c r="G3415" s="174"/>
    </row>
    <row r="3416" spans="2:7">
      <c r="B3416" s="175" t="s">
        <v>640</v>
      </c>
      <c r="C3416" s="104"/>
      <c r="D3416" s="267" t="s">
        <v>364</v>
      </c>
      <c r="E3416" s="114">
        <v>1322.36</v>
      </c>
      <c r="F3416" s="173">
        <f>1/D3417</f>
        <v>0.17793594306049823</v>
      </c>
      <c r="G3416" s="174">
        <f>E3416*F3416</f>
        <v>235.29537366548041</v>
      </c>
    </row>
    <row r="3417" spans="2:7">
      <c r="B3417" s="175"/>
      <c r="C3417" s="181" t="s">
        <v>270</v>
      </c>
      <c r="D3417" s="182">
        <v>5.62</v>
      </c>
      <c r="E3417" s="114"/>
      <c r="F3417" s="180"/>
      <c r="G3417" s="174"/>
    </row>
    <row r="3418" spans="2:7">
      <c r="B3418" s="175" t="s">
        <v>641</v>
      </c>
      <c r="C3418" s="104"/>
      <c r="D3418" s="267" t="s">
        <v>364</v>
      </c>
      <c r="E3418" s="114">
        <v>2532.86</v>
      </c>
      <c r="F3418" s="173">
        <f>1/D3419</f>
        <v>0.17793594306049823</v>
      </c>
      <c r="G3418" s="174">
        <f>E3418*F3418</f>
        <v>450.68683274021356</v>
      </c>
    </row>
    <row r="3419" spans="2:7">
      <c r="B3419" s="175"/>
      <c r="C3419" s="181" t="s">
        <v>270</v>
      </c>
      <c r="D3419" s="182">
        <v>5.62</v>
      </c>
      <c r="E3419" s="114"/>
      <c r="F3419" s="180"/>
      <c r="G3419" s="174"/>
    </row>
    <row r="3420" spans="2:7">
      <c r="B3420" s="175" t="s">
        <v>642</v>
      </c>
      <c r="C3420" s="104"/>
      <c r="D3420" s="267" t="s">
        <v>364</v>
      </c>
      <c r="E3420" s="114">
        <v>610.94000000000005</v>
      </c>
      <c r="F3420" s="173">
        <f>1/D3421</f>
        <v>0.17793594306049823</v>
      </c>
      <c r="G3420" s="174">
        <f>E3420*F3420</f>
        <v>108.7081850533808</v>
      </c>
    </row>
    <row r="3421" spans="2:7" ht="13.5" thickBot="1">
      <c r="B3421" s="175"/>
      <c r="C3421" s="181" t="s">
        <v>270</v>
      </c>
      <c r="D3421" s="182">
        <v>5.62</v>
      </c>
      <c r="E3421" s="114"/>
      <c r="F3421" s="180"/>
      <c r="G3421" s="183"/>
    </row>
    <row r="3422" spans="2:7">
      <c r="B3422" s="175"/>
      <c r="C3422" s="104"/>
      <c r="D3422" s="267"/>
      <c r="E3422" s="114"/>
      <c r="F3422" s="184" t="s">
        <v>339</v>
      </c>
      <c r="G3422" s="170">
        <f>SUM(G3416:G3421)</f>
        <v>794.69039145907482</v>
      </c>
    </row>
    <row r="3423" spans="2:7" ht="13.5" thickBot="1">
      <c r="B3423" s="175"/>
      <c r="C3423" s="104"/>
      <c r="D3423" s="104"/>
      <c r="E3423" s="114"/>
      <c r="F3423" s="118"/>
      <c r="G3423" s="170"/>
    </row>
    <row r="3424" spans="2:7" ht="14.25" thickTop="1" thickBot="1">
      <c r="B3424" s="185"/>
      <c r="C3424" s="186"/>
      <c r="D3424" s="186"/>
      <c r="E3424" s="187" t="s">
        <v>274</v>
      </c>
      <c r="F3424" s="188"/>
      <c r="G3424" s="189">
        <f>G3422+G3413+G3409</f>
        <v>971.35746288764631</v>
      </c>
    </row>
    <row r="3425" spans="1:7" ht="13.5" thickTop="1">
      <c r="B3425" s="175"/>
      <c r="C3425" s="104"/>
      <c r="D3425" s="104"/>
      <c r="E3425" s="112" t="s">
        <v>275</v>
      </c>
      <c r="F3425" s="113">
        <v>10</v>
      </c>
      <c r="G3425" s="190">
        <f>(+G3424*F3425)/100</f>
        <v>97.135746288764636</v>
      </c>
    </row>
    <row r="3426" spans="1:7" ht="13.5" thickBot="1">
      <c r="B3426" s="175"/>
      <c r="C3426" s="104"/>
      <c r="D3426" s="104"/>
      <c r="E3426" s="191"/>
      <c r="F3426" s="113"/>
      <c r="G3426" s="183"/>
    </row>
    <row r="3427" spans="1:7">
      <c r="B3427" s="175"/>
      <c r="C3427" s="104"/>
      <c r="D3427" s="104"/>
      <c r="E3427" s="191" t="s">
        <v>276</v>
      </c>
      <c r="F3427" s="113"/>
      <c r="G3427" s="174">
        <f>G3424+G3425+G3426</f>
        <v>1068.493209176411</v>
      </c>
    </row>
    <row r="3428" spans="1:7" ht="13.5" thickBot="1">
      <c r="B3428" s="175"/>
      <c r="C3428" s="104"/>
      <c r="D3428" s="104"/>
      <c r="E3428" s="191" t="s">
        <v>277</v>
      </c>
      <c r="F3428" s="113">
        <v>0.7</v>
      </c>
      <c r="G3428" s="183">
        <f>(+F3428*G3427)/100</f>
        <v>7.4794524642348765</v>
      </c>
    </row>
    <row r="3429" spans="1:7">
      <c r="B3429" s="175"/>
      <c r="C3429" s="104"/>
      <c r="D3429" s="104"/>
      <c r="E3429" s="191" t="s">
        <v>276</v>
      </c>
      <c r="F3429" s="113"/>
      <c r="G3429" s="174">
        <f>+G3427+G3428</f>
        <v>1075.9726616406458</v>
      </c>
    </row>
    <row r="3430" spans="1:7" ht="13.5" thickBot="1">
      <c r="B3430" s="175"/>
      <c r="C3430" s="104"/>
      <c r="D3430" s="104"/>
      <c r="E3430" s="191" t="s">
        <v>278</v>
      </c>
      <c r="F3430" s="113">
        <v>3.8</v>
      </c>
      <c r="G3430" s="183">
        <f>(+F3430*G3429)/100</f>
        <v>40.886961142344539</v>
      </c>
    </row>
    <row r="3431" spans="1:7">
      <c r="B3431" s="175"/>
      <c r="C3431" s="104"/>
      <c r="D3431" s="104"/>
      <c r="E3431" s="191" t="s">
        <v>276</v>
      </c>
      <c r="F3431" s="113"/>
      <c r="G3431" s="174">
        <f>+G3429+G3430</f>
        <v>1116.8596227829903</v>
      </c>
    </row>
    <row r="3432" spans="1:7" ht="13.5" thickBot="1">
      <c r="B3432" s="175"/>
      <c r="C3432" s="104"/>
      <c r="D3432" s="104"/>
      <c r="E3432" s="191" t="s">
        <v>279</v>
      </c>
      <c r="F3432" s="113">
        <v>0.5</v>
      </c>
      <c r="G3432" s="183">
        <f>G3431*F3432/100</f>
        <v>5.5842981139149517</v>
      </c>
    </row>
    <row r="3433" spans="1:7" ht="13.5" thickBot="1">
      <c r="B3433" s="175"/>
      <c r="C3433" s="104"/>
      <c r="D3433" s="104"/>
      <c r="E3433" s="118" t="s">
        <v>273</v>
      </c>
      <c r="F3433" s="110"/>
      <c r="G3433" s="170">
        <f>G3431+G3432</f>
        <v>1122.4439208969052</v>
      </c>
    </row>
    <row r="3434" spans="1:7" ht="14.25" thickTop="1" thickBot="1">
      <c r="B3434" s="185"/>
      <c r="C3434" s="186"/>
      <c r="D3434" s="186"/>
      <c r="E3434" s="187" t="s">
        <v>6</v>
      </c>
      <c r="F3434" s="188"/>
      <c r="G3434" s="189">
        <f>+G3433</f>
        <v>1122.4439208969052</v>
      </c>
    </row>
    <row r="3435" spans="1:7" ht="13.5" thickTop="1"/>
    <row r="3437" spans="1:7">
      <c r="B3437" s="104"/>
      <c r="C3437" s="104"/>
      <c r="D3437" s="104"/>
      <c r="E3437" s="199"/>
      <c r="F3437" s="271" t="s">
        <v>10</v>
      </c>
      <c r="G3437" s="271" t="s">
        <v>336</v>
      </c>
    </row>
    <row r="3439" spans="1:7">
      <c r="B3439" s="111" t="s">
        <v>262</v>
      </c>
    </row>
    <row r="3440" spans="1:7">
      <c r="A3440" s="111">
        <v>61</v>
      </c>
      <c r="B3440" s="275" t="s">
        <v>583</v>
      </c>
      <c r="C3440" s="477" t="s">
        <v>584</v>
      </c>
      <c r="D3440" s="477"/>
      <c r="E3440" s="477"/>
      <c r="F3440" s="477"/>
      <c r="G3440" s="477"/>
    </row>
    <row r="3441" spans="2:7" ht="13.5" thickBot="1">
      <c r="B3441" s="117"/>
    </row>
    <row r="3442" spans="2:7" ht="13.5" thickTop="1">
      <c r="B3442" s="472" t="s">
        <v>265</v>
      </c>
      <c r="C3442" s="473"/>
      <c r="D3442" s="464" t="s">
        <v>10</v>
      </c>
      <c r="E3442" s="464" t="s">
        <v>266</v>
      </c>
      <c r="F3442" s="464" t="s">
        <v>11</v>
      </c>
      <c r="G3442" s="464" t="s">
        <v>14</v>
      </c>
    </row>
    <row r="3443" spans="2:7" ht="13.5" thickBot="1">
      <c r="B3443" s="474"/>
      <c r="C3443" s="475"/>
      <c r="D3443" s="476"/>
      <c r="E3443" s="476"/>
      <c r="F3443" s="476"/>
      <c r="G3443" s="476"/>
    </row>
    <row r="3444" spans="2:7" ht="13.5" thickTop="1">
      <c r="B3444" s="169" t="s">
        <v>289</v>
      </c>
      <c r="C3444" s="104"/>
      <c r="D3444" s="267"/>
      <c r="E3444" s="114"/>
      <c r="F3444" s="114"/>
      <c r="G3444" s="170"/>
    </row>
    <row r="3445" spans="2:7" ht="13.5" thickBot="1">
      <c r="B3445" s="175" t="s">
        <v>643</v>
      </c>
      <c r="C3445" s="104"/>
      <c r="D3445" s="267" t="s">
        <v>336</v>
      </c>
      <c r="E3445" s="114">
        <v>145</v>
      </c>
      <c r="F3445" s="173">
        <v>1.1000000000000001</v>
      </c>
      <c r="G3445" s="183">
        <f>E3445*F3445</f>
        <v>159.5</v>
      </c>
    </row>
    <row r="3446" spans="2:7">
      <c r="B3446" s="176"/>
      <c r="C3446" s="177"/>
      <c r="D3446" s="177"/>
      <c r="E3446" s="177"/>
      <c r="F3446" s="118" t="s">
        <v>273</v>
      </c>
      <c r="G3446" s="170">
        <f>SUM(G3445:G3445)</f>
        <v>159.5</v>
      </c>
    </row>
    <row r="3447" spans="2:7">
      <c r="B3447" s="169"/>
      <c r="C3447" s="104"/>
      <c r="D3447" s="267"/>
      <c r="E3447" s="114"/>
      <c r="F3447" s="114"/>
      <c r="G3447" s="170"/>
    </row>
    <row r="3448" spans="2:7">
      <c r="B3448" s="179" t="s">
        <v>301</v>
      </c>
      <c r="C3448" s="177"/>
      <c r="D3448" s="177"/>
      <c r="E3448" s="177"/>
      <c r="F3448" s="118"/>
      <c r="G3448" s="170"/>
    </row>
    <row r="3449" spans="2:7">
      <c r="B3449" s="175" t="s">
        <v>644</v>
      </c>
      <c r="C3449" s="104"/>
      <c r="D3449" s="267" t="s">
        <v>303</v>
      </c>
      <c r="E3449" s="114">
        <v>585.62</v>
      </c>
      <c r="F3449" s="173">
        <f>1/D3450</f>
        <v>2.5000000000000001E-2</v>
      </c>
      <c r="G3449" s="174">
        <f>E3449*F3449</f>
        <v>14.640500000000001</v>
      </c>
    </row>
    <row r="3450" spans="2:7">
      <c r="B3450" s="175"/>
      <c r="C3450" s="181" t="s">
        <v>270</v>
      </c>
      <c r="D3450" s="182">
        <v>40</v>
      </c>
      <c r="E3450" s="114"/>
      <c r="F3450" s="173"/>
      <c r="G3450" s="174"/>
    </row>
    <row r="3451" spans="2:7">
      <c r="B3451" s="175" t="s">
        <v>304</v>
      </c>
      <c r="C3451" s="104"/>
      <c r="D3451" s="267" t="s">
        <v>303</v>
      </c>
      <c r="E3451" s="114">
        <v>355.01</v>
      </c>
      <c r="F3451" s="173">
        <f>1/D3452</f>
        <v>2.5000000000000001E-2</v>
      </c>
      <c r="G3451" s="174">
        <f>E3451*F3451</f>
        <v>8.8752499999999994</v>
      </c>
    </row>
    <row r="3452" spans="2:7" ht="13.5" thickBot="1">
      <c r="B3452" s="175"/>
      <c r="C3452" s="181" t="s">
        <v>270</v>
      </c>
      <c r="D3452" s="182">
        <v>40</v>
      </c>
      <c r="E3452" s="114"/>
      <c r="F3452" s="173"/>
      <c r="G3452" s="183"/>
    </row>
    <row r="3453" spans="2:7">
      <c r="B3453" s="175"/>
      <c r="C3453" s="104"/>
      <c r="D3453" s="267"/>
      <c r="E3453" s="114"/>
      <c r="F3453" s="118" t="s">
        <v>273</v>
      </c>
      <c r="G3453" s="170">
        <f>SUM(G3449:G3451)</f>
        <v>23.515750000000001</v>
      </c>
    </row>
    <row r="3454" spans="2:7">
      <c r="B3454" s="175"/>
      <c r="C3454" s="104"/>
      <c r="D3454" s="267"/>
      <c r="E3454" s="114"/>
      <c r="F3454" s="118"/>
      <c r="G3454" s="170"/>
    </row>
    <row r="3455" spans="2:7">
      <c r="B3455" s="169" t="s">
        <v>305</v>
      </c>
      <c r="C3455" s="104"/>
      <c r="D3455" s="267"/>
      <c r="E3455" s="114"/>
      <c r="F3455" s="118"/>
      <c r="G3455" s="170"/>
    </row>
    <row r="3456" spans="2:7" ht="13.5" thickBot="1">
      <c r="B3456" s="175" t="s">
        <v>306</v>
      </c>
      <c r="C3456" s="104"/>
      <c r="D3456" s="267" t="s">
        <v>344</v>
      </c>
      <c r="E3456" s="114">
        <f>+G3453</f>
        <v>23.515750000000001</v>
      </c>
      <c r="F3456" s="173">
        <v>0.03</v>
      </c>
      <c r="G3456" s="183">
        <f>E3456*F3456</f>
        <v>0.70547249999999995</v>
      </c>
    </row>
    <row r="3457" spans="2:7">
      <c r="B3457" s="175"/>
      <c r="C3457" s="104"/>
      <c r="D3457" s="267"/>
      <c r="E3457" s="114"/>
      <c r="F3457" s="118" t="s">
        <v>273</v>
      </c>
      <c r="G3457" s="170">
        <f>SUM(G3454:G3456)</f>
        <v>0.70547249999999995</v>
      </c>
    </row>
    <row r="3458" spans="2:7">
      <c r="B3458" s="169" t="s">
        <v>356</v>
      </c>
      <c r="C3458" s="104"/>
      <c r="D3458" s="267"/>
      <c r="E3458" s="114"/>
      <c r="F3458" s="180"/>
      <c r="G3458" s="174"/>
    </row>
    <row r="3459" spans="2:7">
      <c r="B3459" s="169" t="s">
        <v>645</v>
      </c>
      <c r="C3459" s="104"/>
      <c r="D3459" s="267"/>
      <c r="E3459" s="114"/>
      <c r="F3459" s="180"/>
      <c r="G3459" s="174"/>
    </row>
    <row r="3460" spans="2:7">
      <c r="B3460" s="175" t="s">
        <v>646</v>
      </c>
      <c r="C3460" s="104"/>
      <c r="D3460" s="267" t="s">
        <v>263</v>
      </c>
      <c r="E3460" s="114">
        <v>74.75</v>
      </c>
      <c r="F3460" s="173">
        <v>1.3</v>
      </c>
      <c r="G3460" s="174">
        <f>E3460*F3460</f>
        <v>97.174999999999997</v>
      </c>
    </row>
    <row r="3461" spans="2:7">
      <c r="B3461" s="175" t="s">
        <v>647</v>
      </c>
      <c r="C3461" s="104"/>
      <c r="D3461" s="267" t="s">
        <v>291</v>
      </c>
      <c r="E3461" s="114">
        <v>143.75</v>
      </c>
      <c r="F3461" s="173">
        <v>0.32500000000000001</v>
      </c>
      <c r="G3461" s="174">
        <f>E3461*F3461</f>
        <v>46.71875</v>
      </c>
    </row>
    <row r="3462" spans="2:7" ht="13.5" thickBot="1">
      <c r="B3462" s="175" t="s">
        <v>648</v>
      </c>
      <c r="C3462" s="104"/>
      <c r="D3462" s="267" t="s">
        <v>337</v>
      </c>
      <c r="E3462" s="114">
        <v>3600</v>
      </c>
      <c r="F3462" s="173">
        <v>5.0000000000000001E-3</v>
      </c>
      <c r="G3462" s="183">
        <f>E3462*F3462</f>
        <v>18</v>
      </c>
    </row>
    <row r="3463" spans="2:7">
      <c r="B3463" s="175"/>
      <c r="C3463" s="104"/>
      <c r="D3463" s="267"/>
      <c r="E3463" s="114"/>
      <c r="F3463" s="184" t="s">
        <v>339</v>
      </c>
      <c r="G3463" s="170">
        <f>SUM(G3460:G3462)</f>
        <v>161.89375000000001</v>
      </c>
    </row>
    <row r="3464" spans="2:7">
      <c r="B3464" s="175"/>
      <c r="C3464" s="104"/>
      <c r="D3464" s="267"/>
      <c r="E3464" s="114"/>
      <c r="F3464" s="184"/>
      <c r="G3464" s="170"/>
    </row>
    <row r="3465" spans="2:7" ht="13.5" thickBot="1">
      <c r="B3465" s="175"/>
      <c r="C3465" s="104"/>
      <c r="D3465" s="267"/>
      <c r="E3465" s="114"/>
      <c r="F3465" s="191" t="s">
        <v>311</v>
      </c>
      <c r="G3465" s="183">
        <f>G3463+G3454+G3450+G3441</f>
        <v>161.89375000000001</v>
      </c>
    </row>
    <row r="3466" spans="2:7">
      <c r="B3466" s="175"/>
      <c r="C3466" s="104"/>
      <c r="D3466" s="267" t="s">
        <v>285</v>
      </c>
      <c r="E3466" s="197">
        <v>0.05</v>
      </c>
      <c r="F3466" s="191" t="s">
        <v>312</v>
      </c>
      <c r="G3466" s="170">
        <f>+G3465*E3466</f>
        <v>8.0946875000000009</v>
      </c>
    </row>
    <row r="3467" spans="2:7">
      <c r="B3467" s="175"/>
      <c r="C3467" s="104"/>
      <c r="D3467" s="267"/>
      <c r="E3467" s="114"/>
      <c r="F3467" s="184"/>
      <c r="G3467" s="170"/>
    </row>
    <row r="3468" spans="2:7">
      <c r="B3468" s="175"/>
      <c r="C3468" s="104"/>
      <c r="D3468" s="267"/>
      <c r="E3468" s="114"/>
      <c r="F3468" s="184"/>
      <c r="G3468" s="170"/>
    </row>
    <row r="3469" spans="2:7" ht="13.5" thickBot="1">
      <c r="B3469" s="175"/>
      <c r="C3469" s="104"/>
      <c r="D3469" s="267"/>
      <c r="E3469" s="114"/>
      <c r="F3469" s="173"/>
      <c r="G3469" s="174"/>
    </row>
    <row r="3470" spans="2:7" ht="14.25" thickTop="1" thickBot="1">
      <c r="B3470" s="185"/>
      <c r="C3470" s="186"/>
      <c r="D3470" s="186"/>
      <c r="E3470" s="187" t="s">
        <v>274</v>
      </c>
      <c r="F3470" s="188"/>
      <c r="G3470" s="189">
        <f>G3466+G3457+G3453+G3446</f>
        <v>191.81591</v>
      </c>
    </row>
    <row r="3471" spans="2:7" ht="13.5" thickTop="1">
      <c r="B3471" s="175"/>
      <c r="C3471" s="104"/>
      <c r="D3471" s="104"/>
      <c r="E3471" s="112" t="s">
        <v>275</v>
      </c>
      <c r="F3471" s="113">
        <v>10</v>
      </c>
      <c r="G3471" s="190">
        <f>(+G3470*F3471)/100</f>
        <v>19.181591000000001</v>
      </c>
    </row>
    <row r="3472" spans="2:7" ht="13.5" thickBot="1">
      <c r="B3472" s="175"/>
      <c r="C3472" s="104"/>
      <c r="D3472" s="104"/>
      <c r="E3472" s="191"/>
      <c r="F3472" s="113"/>
      <c r="G3472" s="183"/>
    </row>
    <row r="3473" spans="2:7">
      <c r="B3473" s="175"/>
      <c r="C3473" s="104"/>
      <c r="D3473" s="104"/>
      <c r="E3473" s="191" t="s">
        <v>276</v>
      </c>
      <c r="F3473" s="113"/>
      <c r="G3473" s="174">
        <f>G3470+G3471+G3472</f>
        <v>210.997501</v>
      </c>
    </row>
    <row r="3474" spans="2:7" ht="13.5" thickBot="1">
      <c r="B3474" s="175"/>
      <c r="C3474" s="104"/>
      <c r="D3474" s="104"/>
      <c r="E3474" s="191" t="s">
        <v>277</v>
      </c>
      <c r="F3474" s="113">
        <v>0.7</v>
      </c>
      <c r="G3474" s="183">
        <f>(+F3474*G3473)/100</f>
        <v>1.4769825069999998</v>
      </c>
    </row>
    <row r="3475" spans="2:7">
      <c r="B3475" s="175"/>
      <c r="C3475" s="104"/>
      <c r="D3475" s="104"/>
      <c r="E3475" s="191" t="s">
        <v>276</v>
      </c>
      <c r="F3475" s="113"/>
      <c r="G3475" s="174">
        <f>+G3473+G3474</f>
        <v>212.474483507</v>
      </c>
    </row>
    <row r="3476" spans="2:7" ht="13.5" thickBot="1">
      <c r="B3476" s="175"/>
      <c r="C3476" s="104"/>
      <c r="D3476" s="104"/>
      <c r="E3476" s="191" t="s">
        <v>278</v>
      </c>
      <c r="F3476" s="113">
        <v>3.8</v>
      </c>
      <c r="G3476" s="183">
        <f>(+F3476*G3475)/100</f>
        <v>8.0740303732659999</v>
      </c>
    </row>
    <row r="3477" spans="2:7">
      <c r="B3477" s="175"/>
      <c r="C3477" s="104"/>
      <c r="D3477" s="104"/>
      <c r="E3477" s="191" t="s">
        <v>276</v>
      </c>
      <c r="F3477" s="113"/>
      <c r="G3477" s="174">
        <f>+G3475+G3476</f>
        <v>220.548513880266</v>
      </c>
    </row>
    <row r="3478" spans="2:7" ht="13.5" thickBot="1">
      <c r="B3478" s="175"/>
      <c r="C3478" s="104"/>
      <c r="D3478" s="104"/>
      <c r="E3478" s="191" t="s">
        <v>279</v>
      </c>
      <c r="F3478" s="113">
        <v>0.5</v>
      </c>
      <c r="G3478" s="183">
        <f>G3477*F3478/100</f>
        <v>1.10274256940133</v>
      </c>
    </row>
    <row r="3479" spans="2:7" ht="13.5" thickBot="1">
      <c r="B3479" s="175"/>
      <c r="C3479" s="104"/>
      <c r="D3479" s="104"/>
      <c r="E3479" s="118" t="s">
        <v>273</v>
      </c>
      <c r="F3479" s="110"/>
      <c r="G3479" s="170">
        <f>G3477+G3478</f>
        <v>221.65125644966733</v>
      </c>
    </row>
    <row r="3480" spans="2:7" ht="14.25" thickTop="1" thickBot="1">
      <c r="B3480" s="185"/>
      <c r="C3480" s="186"/>
      <c r="D3480" s="186"/>
      <c r="E3480" s="187" t="s">
        <v>6</v>
      </c>
      <c r="F3480" s="188"/>
      <c r="G3480" s="189">
        <f>+G3479</f>
        <v>221.65125644966733</v>
      </c>
    </row>
    <row r="3481" spans="2:7" ht="13.5" thickTop="1"/>
    <row r="3483" spans="2:7">
      <c r="C3483" s="479" t="s">
        <v>84</v>
      </c>
      <c r="D3483" s="479"/>
      <c r="E3483" s="479"/>
      <c r="F3483" s="479"/>
      <c r="G3483" s="479"/>
    </row>
    <row r="3484" spans="2:7">
      <c r="F3484" s="271" t="s">
        <v>10</v>
      </c>
      <c r="G3484" s="111" t="s">
        <v>263</v>
      </c>
    </row>
    <row r="3485" spans="2:7">
      <c r="B3485" s="275"/>
      <c r="C3485" s="479" t="s">
        <v>84</v>
      </c>
      <c r="D3485" s="479"/>
      <c r="E3485" s="479"/>
      <c r="F3485" s="479"/>
      <c r="G3485" s="479"/>
    </row>
    <row r="3486" spans="2:7">
      <c r="B3486" s="275" t="s">
        <v>42</v>
      </c>
      <c r="C3486" s="479" t="s">
        <v>85</v>
      </c>
      <c r="D3486" s="479"/>
      <c r="E3486" s="479"/>
      <c r="F3486" s="479"/>
      <c r="G3486" s="479"/>
    </row>
    <row r="3487" spans="2:7">
      <c r="B3487" s="275" t="s">
        <v>245</v>
      </c>
      <c r="C3487" s="462" t="s">
        <v>86</v>
      </c>
      <c r="D3487" s="462"/>
      <c r="E3487" s="462"/>
      <c r="F3487" s="462"/>
      <c r="G3487" s="462"/>
    </row>
    <row r="3488" spans="2:7">
      <c r="B3488" s="275" t="s">
        <v>246</v>
      </c>
      <c r="C3488" s="479" t="s">
        <v>566</v>
      </c>
      <c r="D3488" s="479"/>
      <c r="E3488" s="479"/>
      <c r="F3488" s="479"/>
      <c r="G3488" s="479"/>
    </row>
    <row r="3489" spans="1:7">
      <c r="A3489" s="111">
        <v>62</v>
      </c>
      <c r="B3489" s="120" t="s">
        <v>586</v>
      </c>
      <c r="C3489" s="480" t="s">
        <v>587</v>
      </c>
      <c r="D3489" s="480"/>
      <c r="E3489" s="480"/>
      <c r="F3489" s="480"/>
      <c r="G3489" s="480"/>
    </row>
    <row r="3490" spans="1:7" ht="13.5" thickBot="1">
      <c r="B3490" s="117"/>
    </row>
    <row r="3491" spans="1:7" ht="13.5" thickTop="1">
      <c r="B3491" s="472" t="s">
        <v>265</v>
      </c>
      <c r="C3491" s="473"/>
      <c r="D3491" s="464" t="s">
        <v>10</v>
      </c>
      <c r="E3491" s="464" t="s">
        <v>266</v>
      </c>
      <c r="F3491" s="464" t="s">
        <v>11</v>
      </c>
      <c r="G3491" s="464" t="s">
        <v>14</v>
      </c>
    </row>
    <row r="3492" spans="1:7" ht="13.5" thickBot="1">
      <c r="B3492" s="474"/>
      <c r="C3492" s="475"/>
      <c r="D3492" s="476"/>
      <c r="E3492" s="476"/>
      <c r="F3492" s="476"/>
      <c r="G3492" s="476"/>
    </row>
    <row r="3493" spans="1:7" ht="13.5" thickTop="1">
      <c r="B3493" s="169" t="s">
        <v>289</v>
      </c>
      <c r="C3493" s="104"/>
      <c r="D3493" s="267"/>
      <c r="E3493" s="114"/>
      <c r="F3493" s="114"/>
      <c r="G3493" s="170"/>
    </row>
    <row r="3494" spans="1:7">
      <c r="B3494" s="175" t="s">
        <v>352</v>
      </c>
      <c r="C3494" s="104"/>
      <c r="D3494" s="267" t="s">
        <v>353</v>
      </c>
      <c r="E3494" s="114">
        <v>18</v>
      </c>
      <c r="F3494" s="173">
        <v>0.65</v>
      </c>
      <c r="G3494" s="174">
        <f>E3494*F3494</f>
        <v>11.700000000000001</v>
      </c>
    </row>
    <row r="3495" spans="1:7">
      <c r="B3495" s="175" t="s">
        <v>649</v>
      </c>
      <c r="C3495" s="104"/>
      <c r="D3495" s="267" t="s">
        <v>291</v>
      </c>
      <c r="E3495" s="114">
        <v>14.5</v>
      </c>
      <c r="F3495" s="173">
        <v>4.5</v>
      </c>
      <c r="G3495" s="174">
        <f>E3495*F3495</f>
        <v>65.25</v>
      </c>
    </row>
    <row r="3496" spans="1:7">
      <c r="B3496" s="175" t="s">
        <v>558</v>
      </c>
      <c r="C3496" s="104"/>
      <c r="D3496" s="267" t="s">
        <v>291</v>
      </c>
      <c r="E3496" s="114">
        <v>36.799999999999997</v>
      </c>
      <c r="F3496" s="173">
        <v>0.125</v>
      </c>
      <c r="G3496" s="174">
        <f>E3496*F3496</f>
        <v>4.5999999999999996</v>
      </c>
    </row>
    <row r="3497" spans="1:7">
      <c r="B3497" s="175" t="s">
        <v>650</v>
      </c>
      <c r="C3497" s="104"/>
      <c r="D3497" s="267" t="s">
        <v>336</v>
      </c>
      <c r="E3497" s="114">
        <v>171</v>
      </c>
      <c r="F3497" s="173">
        <v>0.08</v>
      </c>
      <c r="G3497" s="174">
        <f>E3497*F3497</f>
        <v>13.68</v>
      </c>
    </row>
    <row r="3498" spans="1:7" ht="13.5" thickBot="1">
      <c r="B3498" s="175" t="s">
        <v>651</v>
      </c>
      <c r="C3498" s="104"/>
      <c r="D3498" s="267" t="s">
        <v>337</v>
      </c>
      <c r="E3498" s="114">
        <v>105.36</v>
      </c>
      <c r="F3498" s="173">
        <v>0.22500000000000001</v>
      </c>
      <c r="G3498" s="183">
        <f>E3498*F3498</f>
        <v>23.706</v>
      </c>
    </row>
    <row r="3499" spans="1:7">
      <c r="B3499" s="176"/>
      <c r="C3499" s="177"/>
      <c r="D3499" s="177"/>
      <c r="E3499" s="177"/>
      <c r="F3499" s="118" t="s">
        <v>273</v>
      </c>
      <c r="G3499" s="170">
        <f>SUM(G3494:G3498)</f>
        <v>118.93599999999999</v>
      </c>
    </row>
    <row r="3500" spans="1:7">
      <c r="B3500" s="176"/>
      <c r="C3500" s="177"/>
      <c r="D3500" s="177"/>
      <c r="E3500" s="177"/>
      <c r="F3500" s="118"/>
      <c r="G3500" s="170"/>
    </row>
    <row r="3501" spans="1:7">
      <c r="B3501" s="179" t="s">
        <v>301</v>
      </c>
      <c r="C3501" s="177"/>
      <c r="D3501" s="177"/>
      <c r="E3501" s="177"/>
      <c r="F3501" s="118"/>
      <c r="G3501" s="170"/>
    </row>
    <row r="3502" spans="1:7">
      <c r="B3502" s="175" t="s">
        <v>354</v>
      </c>
      <c r="C3502" s="104"/>
      <c r="D3502" s="267" t="s">
        <v>303</v>
      </c>
      <c r="E3502" s="114">
        <v>700.9</v>
      </c>
      <c r="F3502" s="173">
        <f>1/D3503</f>
        <v>0.2857142857142857</v>
      </c>
      <c r="G3502" s="174">
        <f>E3502*F3502</f>
        <v>200.25714285714284</v>
      </c>
    </row>
    <row r="3503" spans="1:7">
      <c r="B3503" s="175"/>
      <c r="C3503" s="181" t="s">
        <v>270</v>
      </c>
      <c r="D3503" s="182">
        <v>3.5</v>
      </c>
      <c r="E3503" s="114"/>
      <c r="F3503" s="173"/>
      <c r="G3503" s="174"/>
    </row>
    <row r="3504" spans="1:7">
      <c r="B3504" s="175" t="s">
        <v>304</v>
      </c>
      <c r="C3504" s="104"/>
      <c r="D3504" s="267" t="s">
        <v>303</v>
      </c>
      <c r="E3504" s="114">
        <v>355.01</v>
      </c>
      <c r="F3504" s="173">
        <f>1/D3505</f>
        <v>0.2857142857142857</v>
      </c>
      <c r="G3504" s="174">
        <f>E3504*F3504</f>
        <v>101.43142857142857</v>
      </c>
    </row>
    <row r="3505" spans="2:7">
      <c r="B3505" s="175"/>
      <c r="C3505" s="181" t="s">
        <v>270</v>
      </c>
      <c r="D3505" s="182">
        <v>3.5</v>
      </c>
      <c r="E3505" s="114"/>
      <c r="F3505" s="173"/>
      <c r="G3505" s="174"/>
    </row>
    <row r="3506" spans="2:7">
      <c r="B3506" s="175" t="s">
        <v>354</v>
      </c>
      <c r="C3506" s="104"/>
      <c r="D3506" s="267" t="s">
        <v>303</v>
      </c>
      <c r="E3506" s="114">
        <v>700.9</v>
      </c>
      <c r="F3506" s="173">
        <f>1/D3507</f>
        <v>0.33333333333333331</v>
      </c>
      <c r="G3506" s="174">
        <f>E3506*F3506</f>
        <v>233.63333333333333</v>
      </c>
    </row>
    <row r="3507" spans="2:7">
      <c r="B3507" s="175"/>
      <c r="C3507" s="181" t="s">
        <v>270</v>
      </c>
      <c r="D3507" s="182">
        <v>3</v>
      </c>
      <c r="E3507" s="114"/>
      <c r="F3507" s="173"/>
      <c r="G3507" s="174"/>
    </row>
    <row r="3508" spans="2:7">
      <c r="B3508" s="175" t="s">
        <v>304</v>
      </c>
      <c r="C3508" s="104"/>
      <c r="D3508" s="267" t="s">
        <v>303</v>
      </c>
      <c r="E3508" s="114">
        <v>355.01</v>
      </c>
      <c r="F3508" s="173">
        <f>1/D3509</f>
        <v>0.66666666666666663</v>
      </c>
      <c r="G3508" s="174">
        <f>E3508*F3508</f>
        <v>236.67333333333332</v>
      </c>
    </row>
    <row r="3509" spans="2:7">
      <c r="B3509" s="175"/>
      <c r="C3509" s="181" t="s">
        <v>270</v>
      </c>
      <c r="D3509" s="182">
        <v>1.5</v>
      </c>
      <c r="E3509" s="114"/>
      <c r="F3509" s="173"/>
      <c r="G3509" s="174"/>
    </row>
    <row r="3510" spans="2:7">
      <c r="B3510" s="175" t="s">
        <v>644</v>
      </c>
      <c r="C3510" s="104"/>
      <c r="D3510" s="267" t="s">
        <v>303</v>
      </c>
      <c r="E3510" s="114">
        <v>585.62</v>
      </c>
      <c r="F3510" s="173">
        <f>1/D3511</f>
        <v>6.9930069930069921E-2</v>
      </c>
      <c r="G3510" s="174">
        <f>E3510*F3510</f>
        <v>40.952447552447545</v>
      </c>
    </row>
    <row r="3511" spans="2:7">
      <c r="B3511" s="175"/>
      <c r="C3511" s="181" t="s">
        <v>270</v>
      </c>
      <c r="D3511" s="182">
        <v>14.3</v>
      </c>
      <c r="E3511" s="114"/>
      <c r="F3511" s="173"/>
      <c r="G3511" s="174"/>
    </row>
    <row r="3512" spans="2:7">
      <c r="B3512" s="175" t="s">
        <v>304</v>
      </c>
      <c r="C3512" s="104"/>
      <c r="D3512" s="267" t="s">
        <v>303</v>
      </c>
      <c r="E3512" s="114">
        <v>355.01</v>
      </c>
      <c r="F3512" s="173">
        <f>1/D3513</f>
        <v>6.9930069930069921E-2</v>
      </c>
      <c r="G3512" s="174">
        <f>E3512*F3512</f>
        <v>24.825874125874122</v>
      </c>
    </row>
    <row r="3513" spans="2:7" ht="13.5" thickBot="1">
      <c r="B3513" s="175"/>
      <c r="C3513" s="181" t="s">
        <v>270</v>
      </c>
      <c r="D3513" s="182">
        <v>14.3</v>
      </c>
      <c r="E3513" s="114"/>
      <c r="F3513" s="173"/>
      <c r="G3513" s="183"/>
    </row>
    <row r="3514" spans="2:7">
      <c r="B3514" s="175"/>
      <c r="C3514" s="104"/>
      <c r="D3514" s="267"/>
      <c r="E3514" s="114"/>
      <c r="F3514" s="118" t="s">
        <v>273</v>
      </c>
      <c r="G3514" s="170">
        <f>SUM(G3502:G3512)</f>
        <v>837.77355977355978</v>
      </c>
    </row>
    <row r="3515" spans="2:7">
      <c r="B3515" s="175"/>
      <c r="C3515" s="104"/>
      <c r="D3515" s="267"/>
      <c r="E3515" s="114"/>
      <c r="F3515" s="118"/>
      <c r="G3515" s="170"/>
    </row>
    <row r="3516" spans="2:7">
      <c r="B3516" s="169" t="s">
        <v>305</v>
      </c>
      <c r="C3516" s="104"/>
      <c r="D3516" s="267"/>
      <c r="E3516" s="114"/>
      <c r="F3516" s="118"/>
      <c r="G3516" s="170"/>
    </row>
    <row r="3517" spans="2:7" ht="13.5" thickBot="1">
      <c r="B3517" s="175" t="s">
        <v>306</v>
      </c>
      <c r="C3517" s="104"/>
      <c r="D3517" s="267" t="s">
        <v>344</v>
      </c>
      <c r="E3517" s="114">
        <f>+G3514</f>
        <v>837.77355977355978</v>
      </c>
      <c r="F3517" s="173">
        <v>0.03</v>
      </c>
      <c r="G3517" s="183">
        <f>E3517*F3517</f>
        <v>25.133206793206792</v>
      </c>
    </row>
    <row r="3518" spans="2:7">
      <c r="B3518" s="175"/>
      <c r="C3518" s="104"/>
      <c r="D3518" s="267"/>
      <c r="E3518" s="114"/>
      <c r="F3518" s="118" t="s">
        <v>273</v>
      </c>
      <c r="G3518" s="170">
        <f>SUM(G3515:G3517)</f>
        <v>25.133206793206792</v>
      </c>
    </row>
    <row r="3519" spans="2:7">
      <c r="B3519" s="175"/>
      <c r="C3519" s="104"/>
      <c r="D3519" s="267"/>
      <c r="E3519" s="114"/>
      <c r="F3519" s="118"/>
      <c r="G3519" s="170"/>
    </row>
    <row r="3520" spans="2:7">
      <c r="B3520" s="169" t="s">
        <v>308</v>
      </c>
      <c r="C3520" s="104"/>
      <c r="D3520" s="267"/>
      <c r="E3520" s="114"/>
      <c r="F3520" s="118"/>
      <c r="G3520" s="170"/>
    </row>
    <row r="3521" spans="2:7">
      <c r="B3521" s="175" t="s">
        <v>652</v>
      </c>
      <c r="C3521" s="104"/>
      <c r="D3521" s="267" t="s">
        <v>269</v>
      </c>
      <c r="E3521" s="114">
        <v>127.5</v>
      </c>
      <c r="F3521" s="173">
        <f>1/D3522</f>
        <v>0.2</v>
      </c>
      <c r="G3521" s="174">
        <f>E3521*F3521</f>
        <v>25.5</v>
      </c>
    </row>
    <row r="3522" spans="2:7">
      <c r="B3522" s="175"/>
      <c r="C3522" s="181" t="s">
        <v>270</v>
      </c>
      <c r="D3522" s="182">
        <v>5</v>
      </c>
      <c r="E3522" s="114"/>
      <c r="F3522" s="173"/>
      <c r="G3522" s="170"/>
    </row>
    <row r="3523" spans="2:7">
      <c r="B3523" s="175" t="s">
        <v>355</v>
      </c>
      <c r="C3523" s="104"/>
      <c r="D3523" s="267" t="s">
        <v>269</v>
      </c>
      <c r="E3523" s="114">
        <v>74.83</v>
      </c>
      <c r="F3523" s="173">
        <f>1/D3524</f>
        <v>0.5</v>
      </c>
      <c r="G3523" s="174">
        <f>E3523*F3523</f>
        <v>37.414999999999999</v>
      </c>
    </row>
    <row r="3524" spans="2:7" ht="13.5" thickBot="1">
      <c r="B3524" s="175"/>
      <c r="C3524" s="181" t="s">
        <v>270</v>
      </c>
      <c r="D3524" s="182">
        <v>2</v>
      </c>
      <c r="E3524" s="114"/>
      <c r="F3524" s="173"/>
      <c r="G3524" s="183"/>
    </row>
    <row r="3525" spans="2:7">
      <c r="B3525" s="175"/>
      <c r="C3525" s="104"/>
      <c r="D3525" s="267"/>
      <c r="E3525" s="114"/>
      <c r="F3525" s="118" t="s">
        <v>273</v>
      </c>
      <c r="G3525" s="170">
        <f>SUM(G3521:G3524)</f>
        <v>62.914999999999999</v>
      </c>
    </row>
    <row r="3526" spans="2:7">
      <c r="B3526" s="175"/>
      <c r="C3526" s="104"/>
      <c r="D3526" s="267"/>
      <c r="E3526" s="114"/>
      <c r="F3526" s="118"/>
      <c r="G3526" s="170"/>
    </row>
    <row r="3527" spans="2:7">
      <c r="B3527" s="169" t="s">
        <v>356</v>
      </c>
      <c r="C3527" s="104"/>
      <c r="D3527" s="267"/>
      <c r="E3527" s="114"/>
      <c r="F3527" s="118"/>
      <c r="G3527" s="170"/>
    </row>
    <row r="3528" spans="2:7">
      <c r="B3528" s="169"/>
      <c r="C3528" s="104"/>
      <c r="D3528" s="267"/>
      <c r="E3528" s="114"/>
      <c r="F3528" s="118"/>
      <c r="G3528" s="170"/>
    </row>
    <row r="3529" spans="2:7">
      <c r="B3529" s="169" t="s">
        <v>619</v>
      </c>
      <c r="C3529" s="104"/>
      <c r="D3529" s="267" t="s">
        <v>263</v>
      </c>
      <c r="E3529" s="114"/>
      <c r="F3529" s="198"/>
      <c r="G3529" s="170"/>
    </row>
    <row r="3530" spans="2:7">
      <c r="B3530" s="169" t="s">
        <v>289</v>
      </c>
      <c r="C3530" s="104"/>
      <c r="D3530" s="267"/>
      <c r="E3530" s="114"/>
      <c r="F3530" s="198"/>
      <c r="G3530" s="170"/>
    </row>
    <row r="3531" spans="2:7">
      <c r="B3531" s="175" t="s">
        <v>358</v>
      </c>
      <c r="C3531" s="104"/>
      <c r="D3531" s="267" t="s">
        <v>359</v>
      </c>
      <c r="E3531" s="114">
        <v>2100</v>
      </c>
      <c r="F3531" s="180">
        <v>0.32</v>
      </c>
      <c r="G3531" s="174">
        <f>E3531*F3531</f>
        <v>672</v>
      </c>
    </row>
    <row r="3532" spans="2:7">
      <c r="B3532" s="175" t="s">
        <v>360</v>
      </c>
      <c r="C3532" s="104"/>
      <c r="D3532" s="267" t="s">
        <v>263</v>
      </c>
      <c r="E3532" s="114">
        <v>125</v>
      </c>
      <c r="F3532" s="180">
        <v>0.51790000000000003</v>
      </c>
      <c r="G3532" s="174">
        <f>ROUND(F3532*E3532,2)</f>
        <v>64.739999999999995</v>
      </c>
    </row>
    <row r="3533" spans="2:7">
      <c r="B3533" s="175" t="s">
        <v>361</v>
      </c>
      <c r="C3533" s="104"/>
      <c r="D3533" s="267" t="s">
        <v>263</v>
      </c>
      <c r="E3533" s="114">
        <v>200</v>
      </c>
      <c r="F3533" s="180">
        <v>0.63959999999999995</v>
      </c>
      <c r="G3533" s="174">
        <f>E3533*F3533</f>
        <v>127.91999999999999</v>
      </c>
    </row>
    <row r="3534" spans="2:7" ht="13.5" thickBot="1">
      <c r="B3534" s="175" t="s">
        <v>362</v>
      </c>
      <c r="C3534" s="104"/>
      <c r="D3534" s="267" t="s">
        <v>263</v>
      </c>
      <c r="E3534" s="114">
        <v>10</v>
      </c>
      <c r="F3534" s="180">
        <v>0.2</v>
      </c>
      <c r="G3534" s="183">
        <f>E3534*F3534</f>
        <v>2</v>
      </c>
    </row>
    <row r="3535" spans="2:7">
      <c r="B3535" s="175"/>
      <c r="C3535" s="104"/>
      <c r="D3535" s="267"/>
      <c r="E3535" s="114"/>
      <c r="F3535" s="184" t="s">
        <v>339</v>
      </c>
      <c r="G3535" s="170">
        <f>SUM(G3531:G3534)</f>
        <v>866.66</v>
      </c>
    </row>
    <row r="3536" spans="2:7">
      <c r="B3536" s="175"/>
      <c r="C3536" s="104"/>
      <c r="D3536" s="267"/>
      <c r="E3536" s="114"/>
      <c r="F3536" s="180"/>
      <c r="G3536" s="174"/>
    </row>
    <row r="3537" spans="2:7">
      <c r="B3537" s="179" t="s">
        <v>301</v>
      </c>
      <c r="C3537" s="104"/>
      <c r="D3537" s="267"/>
      <c r="E3537" s="114"/>
      <c r="F3537" s="180"/>
      <c r="G3537" s="174"/>
    </row>
    <row r="3538" spans="2:7">
      <c r="B3538" s="175" t="s">
        <v>304</v>
      </c>
      <c r="C3538" s="104"/>
      <c r="D3538" s="267" t="s">
        <v>303</v>
      </c>
      <c r="E3538" s="114">
        <v>355.01</v>
      </c>
      <c r="F3538" s="173">
        <f>1/D3539</f>
        <v>2.0833333333333332E-2</v>
      </c>
      <c r="G3538" s="174">
        <f>E3538*F3538</f>
        <v>7.3960416666666662</v>
      </c>
    </row>
    <row r="3539" spans="2:7">
      <c r="B3539" s="175"/>
      <c r="C3539" s="181" t="s">
        <v>270</v>
      </c>
      <c r="D3539" s="182">
        <v>48</v>
      </c>
      <c r="E3539" s="114"/>
      <c r="F3539" s="180"/>
      <c r="G3539" s="174"/>
    </row>
    <row r="3540" spans="2:7">
      <c r="B3540" s="175" t="s">
        <v>304</v>
      </c>
      <c r="C3540" s="104"/>
      <c r="D3540" s="267" t="s">
        <v>303</v>
      </c>
      <c r="E3540" s="114">
        <v>355.01</v>
      </c>
      <c r="F3540" s="173">
        <f>1/D3541</f>
        <v>2.0833333333333332E-2</v>
      </c>
      <c r="G3540" s="174">
        <f>E3540*F3540</f>
        <v>7.3960416666666662</v>
      </c>
    </row>
    <row r="3541" spans="2:7">
      <c r="B3541" s="175"/>
      <c r="C3541" s="181" t="s">
        <v>270</v>
      </c>
      <c r="D3541" s="182">
        <v>48</v>
      </c>
      <c r="E3541" s="114"/>
      <c r="F3541" s="180"/>
      <c r="G3541" s="174"/>
    </row>
    <row r="3542" spans="2:7">
      <c r="B3542" s="175" t="s">
        <v>304</v>
      </c>
      <c r="C3542" s="104"/>
      <c r="D3542" s="267" t="s">
        <v>303</v>
      </c>
      <c r="E3542" s="114">
        <v>355.01</v>
      </c>
      <c r="F3542" s="173">
        <f>1/D3543</f>
        <v>2.0833333333333332E-2</v>
      </c>
      <c r="G3542" s="174">
        <f>E3542*F3542</f>
        <v>7.3960416666666662</v>
      </c>
    </row>
    <row r="3543" spans="2:7" ht="13.5" thickBot="1">
      <c r="B3543" s="175"/>
      <c r="C3543" s="181" t="s">
        <v>270</v>
      </c>
      <c r="D3543" s="182">
        <v>48</v>
      </c>
      <c r="E3543" s="114"/>
      <c r="F3543" s="180"/>
      <c r="G3543" s="183"/>
    </row>
    <row r="3544" spans="2:7">
      <c r="B3544" s="175"/>
      <c r="C3544" s="104"/>
      <c r="D3544" s="267"/>
      <c r="E3544" s="114"/>
      <c r="F3544" s="184" t="s">
        <v>339</v>
      </c>
      <c r="G3544" s="170">
        <f>SUM(G3538:G3543)</f>
        <v>22.188124999999999</v>
      </c>
    </row>
    <row r="3545" spans="2:7">
      <c r="B3545" s="175"/>
      <c r="C3545" s="104"/>
      <c r="D3545" s="267"/>
      <c r="E3545" s="114"/>
      <c r="F3545" s="180"/>
      <c r="G3545" s="174"/>
    </row>
    <row r="3546" spans="2:7">
      <c r="B3546" s="169" t="s">
        <v>305</v>
      </c>
      <c r="C3546" s="104"/>
      <c r="D3546" s="267"/>
      <c r="E3546" s="114"/>
      <c r="F3546" s="180"/>
      <c r="G3546" s="174"/>
    </row>
    <row r="3547" spans="2:7" ht="13.5" thickBot="1">
      <c r="B3547" s="175" t="s">
        <v>306</v>
      </c>
      <c r="C3547" s="104"/>
      <c r="D3547" s="267" t="s">
        <v>344</v>
      </c>
      <c r="E3547" s="114">
        <f>+G3544</f>
        <v>22.188124999999999</v>
      </c>
      <c r="F3547" s="173">
        <v>0.03</v>
      </c>
      <c r="G3547" s="183">
        <f>E3547*F3547</f>
        <v>0.66564374999999998</v>
      </c>
    </row>
    <row r="3548" spans="2:7">
      <c r="B3548" s="175"/>
      <c r="C3548" s="104"/>
      <c r="D3548" s="267"/>
      <c r="E3548" s="114"/>
      <c r="F3548" s="118" t="s">
        <v>273</v>
      </c>
      <c r="G3548" s="170">
        <f>SUM(G3545:G3547)</f>
        <v>0.66564374999999998</v>
      </c>
    </row>
    <row r="3549" spans="2:7">
      <c r="B3549" s="175"/>
      <c r="C3549" s="104"/>
      <c r="D3549" s="267"/>
      <c r="E3549" s="114"/>
      <c r="F3549" s="180"/>
      <c r="G3549" s="174"/>
    </row>
    <row r="3550" spans="2:7">
      <c r="B3550" s="169" t="s">
        <v>267</v>
      </c>
      <c r="C3550" s="104"/>
      <c r="D3550" s="267"/>
      <c r="E3550" s="114"/>
      <c r="F3550" s="180"/>
      <c r="G3550" s="174"/>
    </row>
    <row r="3551" spans="2:7">
      <c r="B3551" s="175" t="s">
        <v>363</v>
      </c>
      <c r="C3551" s="104"/>
      <c r="D3551" s="267" t="s">
        <v>364</v>
      </c>
      <c r="E3551" s="114">
        <v>560.84</v>
      </c>
      <c r="F3551" s="173">
        <f>1/D3552</f>
        <v>0.16666666666666666</v>
      </c>
      <c r="G3551" s="174">
        <f>E3551*F3551</f>
        <v>93.473333333333329</v>
      </c>
    </row>
    <row r="3552" spans="2:7">
      <c r="B3552" s="175"/>
      <c r="C3552" s="181" t="s">
        <v>270</v>
      </c>
      <c r="D3552" s="182">
        <v>6</v>
      </c>
      <c r="E3552" s="114"/>
      <c r="F3552" s="180"/>
      <c r="G3552" s="174"/>
    </row>
    <row r="3553" spans="2:7">
      <c r="B3553" s="175" t="s">
        <v>365</v>
      </c>
      <c r="C3553" s="104"/>
      <c r="D3553" s="267" t="s">
        <v>364</v>
      </c>
      <c r="E3553" s="114">
        <v>566.45000000000005</v>
      </c>
      <c r="F3553" s="173">
        <f>1/D3554</f>
        <v>0.16666666666666666</v>
      </c>
      <c r="G3553" s="174">
        <f>E3553*F3553</f>
        <v>94.408333333333331</v>
      </c>
    </row>
    <row r="3554" spans="2:7">
      <c r="B3554" s="175"/>
      <c r="C3554" s="181" t="s">
        <v>270</v>
      </c>
      <c r="D3554" s="182">
        <v>6</v>
      </c>
      <c r="E3554" s="114"/>
      <c r="F3554" s="180"/>
      <c r="G3554" s="174"/>
    </row>
    <row r="3555" spans="2:7">
      <c r="B3555" s="175" t="s">
        <v>366</v>
      </c>
      <c r="C3555" s="104"/>
      <c r="D3555" s="267" t="s">
        <v>364</v>
      </c>
      <c r="E3555" s="114">
        <v>487.34</v>
      </c>
      <c r="F3555" s="173">
        <f>1/D3556</f>
        <v>0.16666666666666666</v>
      </c>
      <c r="G3555" s="174">
        <f>E3555*F3555</f>
        <v>81.223333333333329</v>
      </c>
    </row>
    <row r="3556" spans="2:7" ht="13.5" thickBot="1">
      <c r="B3556" s="175"/>
      <c r="C3556" s="181" t="s">
        <v>270</v>
      </c>
      <c r="D3556" s="182">
        <v>6</v>
      </c>
      <c r="E3556" s="114"/>
      <c r="F3556" s="180"/>
      <c r="G3556" s="183"/>
    </row>
    <row r="3557" spans="2:7">
      <c r="B3557" s="175"/>
      <c r="C3557" s="104"/>
      <c r="D3557" s="267"/>
      <c r="E3557" s="114"/>
      <c r="F3557" s="184" t="s">
        <v>339</v>
      </c>
      <c r="G3557" s="170">
        <f>SUM(G3551:G3556)</f>
        <v>269.10500000000002</v>
      </c>
    </row>
    <row r="3558" spans="2:7">
      <c r="B3558" s="175"/>
      <c r="C3558" s="104"/>
      <c r="D3558" s="267"/>
      <c r="E3558" s="114"/>
      <c r="F3558" s="180"/>
      <c r="G3558" s="174"/>
    </row>
    <row r="3559" spans="2:7" ht="13.5" thickBot="1">
      <c r="B3559" s="175"/>
      <c r="C3559" s="104"/>
      <c r="D3559" s="267"/>
      <c r="E3559" s="114"/>
      <c r="F3559" s="191" t="s">
        <v>311</v>
      </c>
      <c r="G3559" s="183">
        <f>G3557+G3548+G3544+G3535</f>
        <v>1158.6187687500001</v>
      </c>
    </row>
    <row r="3560" spans="2:7">
      <c r="B3560" s="175"/>
      <c r="C3560" s="104"/>
      <c r="D3560" s="267" t="s">
        <v>285</v>
      </c>
      <c r="E3560" s="197">
        <v>1.05</v>
      </c>
      <c r="F3560" s="191" t="s">
        <v>312</v>
      </c>
      <c r="G3560" s="170">
        <f>+G3559*E3560</f>
        <v>1216.5497071875002</v>
      </c>
    </row>
    <row r="3561" spans="2:7">
      <c r="B3561" s="175"/>
      <c r="C3561" s="104"/>
      <c r="D3561" s="267"/>
      <c r="E3561" s="197"/>
      <c r="F3561" s="191"/>
      <c r="G3561" s="170"/>
    </row>
    <row r="3562" spans="2:7">
      <c r="B3562" s="169" t="s">
        <v>653</v>
      </c>
      <c r="C3562" s="104"/>
      <c r="D3562" s="267" t="s">
        <v>336</v>
      </c>
      <c r="E3562" s="114"/>
      <c r="F3562" s="118"/>
      <c r="G3562" s="170"/>
    </row>
    <row r="3563" spans="2:7">
      <c r="B3563" s="169" t="s">
        <v>289</v>
      </c>
      <c r="C3563" s="104"/>
      <c r="D3563" s="267"/>
      <c r="E3563" s="114"/>
      <c r="F3563" s="118"/>
      <c r="G3563" s="170"/>
    </row>
    <row r="3564" spans="2:7">
      <c r="B3564" s="175" t="s">
        <v>368</v>
      </c>
      <c r="C3564" s="104"/>
      <c r="D3564" s="267" t="s">
        <v>336</v>
      </c>
      <c r="E3564" s="114">
        <v>30</v>
      </c>
      <c r="F3564" s="180">
        <v>1</v>
      </c>
      <c r="G3564" s="174">
        <f>E3564*F3564</f>
        <v>30</v>
      </c>
    </row>
    <row r="3565" spans="2:7">
      <c r="B3565" s="175" t="s">
        <v>369</v>
      </c>
      <c r="C3565" s="104"/>
      <c r="D3565" s="172" t="s">
        <v>295</v>
      </c>
      <c r="E3565" s="114">
        <v>4</v>
      </c>
      <c r="F3565" s="180">
        <v>4</v>
      </c>
      <c r="G3565" s="174">
        <f>E3565*F3565</f>
        <v>16</v>
      </c>
    </row>
    <row r="3566" spans="2:7">
      <c r="B3566" s="175" t="s">
        <v>370</v>
      </c>
      <c r="C3566" s="104"/>
      <c r="D3566" s="172" t="s">
        <v>295</v>
      </c>
      <c r="E3566" s="114">
        <v>8</v>
      </c>
      <c r="F3566" s="180">
        <v>2</v>
      </c>
      <c r="G3566" s="174">
        <f>E3566*F3566</f>
        <v>16</v>
      </c>
    </row>
    <row r="3567" spans="2:7" ht="13.5" thickBot="1">
      <c r="B3567" s="175" t="s">
        <v>371</v>
      </c>
      <c r="C3567" s="104"/>
      <c r="D3567" s="267" t="s">
        <v>291</v>
      </c>
      <c r="E3567" s="114">
        <v>25</v>
      </c>
      <c r="F3567" s="180">
        <v>0.2</v>
      </c>
      <c r="G3567" s="183">
        <f>E3567*F3567</f>
        <v>5</v>
      </c>
    </row>
    <row r="3568" spans="2:7">
      <c r="B3568" s="175"/>
      <c r="C3568" s="104"/>
      <c r="D3568" s="267"/>
      <c r="E3568" s="114"/>
      <c r="F3568" s="184" t="s">
        <v>339</v>
      </c>
      <c r="G3568" s="170">
        <f>SUM(G3564:G3567)</f>
        <v>67</v>
      </c>
    </row>
    <row r="3569" spans="2:7">
      <c r="B3569" s="175"/>
      <c r="C3569" s="104"/>
      <c r="D3569" s="267"/>
      <c r="E3569" s="114"/>
      <c r="F3569" s="180"/>
      <c r="G3569" s="174"/>
    </row>
    <row r="3570" spans="2:7">
      <c r="B3570" s="179" t="s">
        <v>301</v>
      </c>
      <c r="C3570" s="104"/>
      <c r="D3570" s="267"/>
      <c r="E3570" s="114"/>
      <c r="F3570" s="180"/>
      <c r="G3570" s="174"/>
    </row>
    <row r="3571" spans="2:7">
      <c r="B3571" s="175" t="s">
        <v>354</v>
      </c>
      <c r="C3571" s="104"/>
      <c r="D3571" s="267" t="s">
        <v>303</v>
      </c>
      <c r="E3571" s="114">
        <v>700.9</v>
      </c>
      <c r="F3571" s="173">
        <f>1/D3572</f>
        <v>6.6666666666666666E-2</v>
      </c>
      <c r="G3571" s="174">
        <f>E3571*F3571</f>
        <v>46.726666666666667</v>
      </c>
    </row>
    <row r="3572" spans="2:7">
      <c r="B3572" s="175"/>
      <c r="C3572" s="181" t="s">
        <v>270</v>
      </c>
      <c r="D3572" s="182">
        <v>15</v>
      </c>
      <c r="E3572" s="114"/>
      <c r="F3572" s="180"/>
      <c r="G3572" s="174"/>
    </row>
    <row r="3573" spans="2:7">
      <c r="B3573" s="175" t="s">
        <v>304</v>
      </c>
      <c r="C3573" s="104"/>
      <c r="D3573" s="267" t="s">
        <v>303</v>
      </c>
      <c r="E3573" s="114">
        <v>355.01</v>
      </c>
      <c r="F3573" s="173">
        <f>1/D3574</f>
        <v>0.26666666666666666</v>
      </c>
      <c r="G3573" s="174">
        <f>E3573*F3573</f>
        <v>94.669333333333327</v>
      </c>
    </row>
    <row r="3574" spans="2:7" ht="13.5" thickBot="1">
      <c r="B3574" s="175"/>
      <c r="C3574" s="181" t="s">
        <v>270</v>
      </c>
      <c r="D3574" s="182">
        <v>3.75</v>
      </c>
      <c r="E3574" s="114"/>
      <c r="F3574" s="180"/>
      <c r="G3574" s="183"/>
    </row>
    <row r="3575" spans="2:7">
      <c r="B3575" s="175"/>
      <c r="C3575" s="104"/>
      <c r="D3575" s="267"/>
      <c r="E3575" s="114"/>
      <c r="F3575" s="184" t="s">
        <v>339</v>
      </c>
      <c r="G3575" s="170">
        <f>SUM(G3571:G3574)</f>
        <v>141.39599999999999</v>
      </c>
    </row>
    <row r="3576" spans="2:7">
      <c r="B3576" s="175"/>
      <c r="C3576" s="104"/>
      <c r="D3576" s="267"/>
      <c r="E3576" s="114"/>
      <c r="F3576" s="180"/>
      <c r="G3576" s="174"/>
    </row>
    <row r="3577" spans="2:7">
      <c r="B3577" s="169" t="s">
        <v>305</v>
      </c>
      <c r="C3577" s="104"/>
      <c r="D3577" s="267"/>
      <c r="E3577" s="114"/>
      <c r="F3577" s="180"/>
      <c r="G3577" s="174"/>
    </row>
    <row r="3578" spans="2:7" ht="13.5" thickBot="1">
      <c r="B3578" s="175" t="s">
        <v>306</v>
      </c>
      <c r="C3578" s="104"/>
      <c r="D3578" s="267" t="s">
        <v>307</v>
      </c>
      <c r="E3578" s="114">
        <f>+G3575</f>
        <v>141.39599999999999</v>
      </c>
      <c r="F3578" s="180">
        <v>0.03</v>
      </c>
      <c r="G3578" s="183">
        <f>E3578*F3578</f>
        <v>4.2418799999999992</v>
      </c>
    </row>
    <row r="3579" spans="2:7">
      <c r="B3579" s="175"/>
      <c r="C3579" s="104"/>
      <c r="D3579" s="267"/>
      <c r="E3579" s="114"/>
      <c r="F3579" s="184" t="s">
        <v>339</v>
      </c>
      <c r="G3579" s="170">
        <f>SUM(G3576:G3578)</f>
        <v>4.2418799999999992</v>
      </c>
    </row>
    <row r="3580" spans="2:7">
      <c r="B3580" s="175"/>
      <c r="C3580" s="104"/>
      <c r="D3580" s="267"/>
      <c r="E3580" s="114"/>
      <c r="F3580" s="180"/>
      <c r="G3580" s="174"/>
    </row>
    <row r="3581" spans="2:7" ht="13.5" thickBot="1">
      <c r="B3581" s="175"/>
      <c r="C3581" s="104"/>
      <c r="D3581" s="267"/>
      <c r="E3581" s="114"/>
      <c r="F3581" s="191" t="s">
        <v>284</v>
      </c>
      <c r="G3581" s="183">
        <f>G3579+G3575+G3568</f>
        <v>212.63788</v>
      </c>
    </row>
    <row r="3582" spans="2:7">
      <c r="B3582" s="175"/>
      <c r="C3582" s="104"/>
      <c r="D3582" s="181" t="s">
        <v>11</v>
      </c>
      <c r="E3582" s="197">
        <v>1.5</v>
      </c>
      <c r="F3582" s="118" t="s">
        <v>273</v>
      </c>
      <c r="G3582" s="170">
        <f>TRUNC(G3581*E3582,2)</f>
        <v>318.95</v>
      </c>
    </row>
    <row r="3583" spans="2:7">
      <c r="B3583" s="175"/>
      <c r="C3583" s="104"/>
      <c r="D3583" s="267"/>
      <c r="E3583" s="197"/>
      <c r="F3583" s="118"/>
      <c r="G3583" s="170"/>
    </row>
    <row r="3584" spans="2:7">
      <c r="B3584" s="175"/>
      <c r="C3584" s="104" t="s">
        <v>372</v>
      </c>
      <c r="D3584" s="267">
        <v>1</v>
      </c>
      <c r="E3584" s="197"/>
      <c r="F3584" s="191" t="s">
        <v>312</v>
      </c>
      <c r="G3584" s="170">
        <f>G3582/D3584</f>
        <v>318.95</v>
      </c>
    </row>
    <row r="3585" spans="2:7" ht="13.5" thickBot="1">
      <c r="B3585" s="175"/>
      <c r="C3585" s="104"/>
      <c r="D3585" s="267"/>
      <c r="E3585" s="197"/>
      <c r="F3585" s="191"/>
      <c r="G3585" s="170"/>
    </row>
    <row r="3586" spans="2:7" ht="14.25" thickTop="1" thickBot="1">
      <c r="B3586" s="185"/>
      <c r="C3586" s="186"/>
      <c r="D3586" s="186"/>
      <c r="E3586" s="187" t="s">
        <v>274</v>
      </c>
      <c r="F3586" s="188"/>
      <c r="G3586" s="189">
        <f>G3584+G3560+G3525+G3518+G3514+G3499</f>
        <v>2580.2574737542668</v>
      </c>
    </row>
    <row r="3587" spans="2:7" ht="13.5" thickTop="1">
      <c r="B3587" s="175"/>
      <c r="C3587" s="104"/>
      <c r="D3587" s="104"/>
      <c r="E3587" s="112" t="s">
        <v>275</v>
      </c>
      <c r="F3587" s="113">
        <v>10</v>
      </c>
      <c r="G3587" s="190">
        <f>(+G3586*F3587)/100</f>
        <v>258.0257473754267</v>
      </c>
    </row>
    <row r="3588" spans="2:7" ht="13.5" thickBot="1">
      <c r="B3588" s="175"/>
      <c r="C3588" s="104"/>
      <c r="D3588" s="104"/>
      <c r="E3588" s="191"/>
      <c r="F3588" s="113"/>
      <c r="G3588" s="183"/>
    </row>
    <row r="3589" spans="2:7">
      <c r="B3589" s="175"/>
      <c r="C3589" s="104"/>
      <c r="D3589" s="104"/>
      <c r="E3589" s="191" t="s">
        <v>276</v>
      </c>
      <c r="F3589" s="113"/>
      <c r="G3589" s="174">
        <f>G3586+G3587+G3588</f>
        <v>2838.2832211296936</v>
      </c>
    </row>
    <row r="3590" spans="2:7" ht="13.5" thickBot="1">
      <c r="B3590" s="175"/>
      <c r="C3590" s="104"/>
      <c r="D3590" s="104"/>
      <c r="E3590" s="191" t="s">
        <v>277</v>
      </c>
      <c r="F3590" s="113">
        <v>0.7</v>
      </c>
      <c r="G3590" s="183">
        <f>(+F3590*G3589)/100</f>
        <v>19.867982547907854</v>
      </c>
    </row>
    <row r="3591" spans="2:7">
      <c r="B3591" s="175"/>
      <c r="C3591" s="104"/>
      <c r="D3591" s="104"/>
      <c r="E3591" s="191" t="s">
        <v>276</v>
      </c>
      <c r="F3591" s="113"/>
      <c r="G3591" s="174">
        <f>+G3589+G3590</f>
        <v>2858.1512036776016</v>
      </c>
    </row>
    <row r="3592" spans="2:7" ht="13.5" thickBot="1">
      <c r="B3592" s="175"/>
      <c r="C3592" s="104"/>
      <c r="D3592" s="104"/>
      <c r="E3592" s="191" t="s">
        <v>278</v>
      </c>
      <c r="F3592" s="113">
        <v>3.8</v>
      </c>
      <c r="G3592" s="183">
        <f>(+F3592*G3591)/100</f>
        <v>108.60974573974885</v>
      </c>
    </row>
    <row r="3593" spans="2:7">
      <c r="B3593" s="175"/>
      <c r="C3593" s="104"/>
      <c r="D3593" s="104"/>
      <c r="E3593" s="191" t="s">
        <v>276</v>
      </c>
      <c r="F3593" s="113"/>
      <c r="G3593" s="174">
        <f>+G3591+G3592</f>
        <v>2966.7609494173503</v>
      </c>
    </row>
    <row r="3594" spans="2:7" ht="13.5" thickBot="1">
      <c r="B3594" s="175"/>
      <c r="C3594" s="104"/>
      <c r="D3594" s="104"/>
      <c r="E3594" s="191" t="s">
        <v>279</v>
      </c>
      <c r="F3594" s="113">
        <v>0.5</v>
      </c>
      <c r="G3594" s="183">
        <f>G3593*F3594/100</f>
        <v>14.833804747086752</v>
      </c>
    </row>
    <row r="3595" spans="2:7" ht="13.5" thickBot="1">
      <c r="B3595" s="175"/>
      <c r="C3595" s="104"/>
      <c r="D3595" s="104"/>
      <c r="E3595" s="118" t="s">
        <v>273</v>
      </c>
      <c r="F3595" s="110"/>
      <c r="G3595" s="170">
        <f>G3593+G3594</f>
        <v>2981.5947541644368</v>
      </c>
    </row>
    <row r="3596" spans="2:7" ht="14.25" thickTop="1" thickBot="1">
      <c r="B3596" s="185"/>
      <c r="C3596" s="186"/>
      <c r="D3596" s="186"/>
      <c r="E3596" s="187" t="s">
        <v>6</v>
      </c>
      <c r="F3596" s="188"/>
      <c r="G3596" s="189">
        <f>+G3595</f>
        <v>2981.5947541644368</v>
      </c>
    </row>
    <row r="3597" spans="2:7" ht="13.5" thickTop="1"/>
    <row r="3599" spans="2:7">
      <c r="B3599" s="275"/>
      <c r="C3599" s="479" t="s">
        <v>84</v>
      </c>
      <c r="D3599" s="479"/>
      <c r="E3599" s="479"/>
      <c r="F3599" s="479"/>
      <c r="G3599" s="479"/>
    </row>
    <row r="3600" spans="2:7">
      <c r="B3600" s="275"/>
      <c r="C3600" s="274"/>
      <c r="D3600" s="274"/>
      <c r="E3600" s="274"/>
      <c r="F3600" s="271" t="s">
        <v>10</v>
      </c>
      <c r="G3600" s="117" t="s">
        <v>263</v>
      </c>
    </row>
    <row r="3601" spans="1:7">
      <c r="B3601" s="275" t="s">
        <v>42</v>
      </c>
      <c r="C3601" s="479" t="s">
        <v>85</v>
      </c>
      <c r="D3601" s="479"/>
      <c r="E3601" s="479"/>
      <c r="F3601" s="479"/>
      <c r="G3601" s="479"/>
    </row>
    <row r="3602" spans="1:7">
      <c r="B3602" s="275" t="s">
        <v>245</v>
      </c>
      <c r="C3602" s="462" t="s">
        <v>86</v>
      </c>
      <c r="D3602" s="462"/>
      <c r="E3602" s="462"/>
      <c r="F3602" s="462"/>
      <c r="G3602" s="462"/>
    </row>
    <row r="3603" spans="1:7">
      <c r="B3603" s="275" t="s">
        <v>246</v>
      </c>
      <c r="C3603" s="479" t="s">
        <v>566</v>
      </c>
      <c r="D3603" s="479"/>
      <c r="E3603" s="479"/>
      <c r="F3603" s="479"/>
      <c r="G3603" s="479"/>
    </row>
    <row r="3604" spans="1:7">
      <c r="A3604" s="111">
        <v>63</v>
      </c>
      <c r="B3604" s="120" t="s">
        <v>586</v>
      </c>
      <c r="C3604" s="463" t="s">
        <v>588</v>
      </c>
      <c r="D3604" s="463"/>
      <c r="E3604" s="463"/>
      <c r="F3604" s="463"/>
      <c r="G3604" s="463"/>
    </row>
    <row r="3605" spans="1:7" ht="13.5" thickBot="1">
      <c r="B3605" s="117"/>
    </row>
    <row r="3606" spans="1:7" ht="13.5" thickTop="1">
      <c r="B3606" s="472" t="s">
        <v>265</v>
      </c>
      <c r="C3606" s="473"/>
      <c r="D3606" s="464" t="s">
        <v>10</v>
      </c>
      <c r="E3606" s="464" t="s">
        <v>266</v>
      </c>
      <c r="F3606" s="464" t="s">
        <v>11</v>
      </c>
      <c r="G3606" s="464" t="s">
        <v>14</v>
      </c>
    </row>
    <row r="3607" spans="1:7" ht="13.5" thickBot="1">
      <c r="B3607" s="474"/>
      <c r="C3607" s="475"/>
      <c r="D3607" s="476"/>
      <c r="E3607" s="476"/>
      <c r="F3607" s="476"/>
      <c r="G3607" s="476"/>
    </row>
    <row r="3608" spans="1:7" ht="13.5" thickTop="1">
      <c r="B3608" s="169" t="s">
        <v>289</v>
      </c>
      <c r="C3608" s="104"/>
      <c r="D3608" s="267"/>
      <c r="E3608" s="114"/>
      <c r="F3608" s="114"/>
      <c r="G3608" s="170"/>
    </row>
    <row r="3609" spans="1:7" ht="13.5" thickBot="1">
      <c r="B3609" s="175" t="s">
        <v>352</v>
      </c>
      <c r="C3609" s="104"/>
      <c r="D3609" s="267" t="s">
        <v>353</v>
      </c>
      <c r="E3609" s="114">
        <v>18</v>
      </c>
      <c r="F3609" s="173">
        <v>0.65</v>
      </c>
      <c r="G3609" s="183">
        <f>E3609*F3609</f>
        <v>11.700000000000001</v>
      </c>
    </row>
    <row r="3610" spans="1:7">
      <c r="B3610" s="176"/>
      <c r="C3610" s="177"/>
      <c r="D3610" s="177"/>
      <c r="E3610" s="177"/>
      <c r="F3610" s="118" t="s">
        <v>273</v>
      </c>
      <c r="G3610" s="170">
        <f>SUM(G3609:G3609)</f>
        <v>11.700000000000001</v>
      </c>
    </row>
    <row r="3611" spans="1:7">
      <c r="B3611" s="176"/>
      <c r="C3611" s="177"/>
      <c r="D3611" s="177"/>
      <c r="E3611" s="177"/>
      <c r="F3611" s="118"/>
      <c r="G3611" s="170"/>
    </row>
    <row r="3612" spans="1:7">
      <c r="B3612" s="179" t="s">
        <v>301</v>
      </c>
      <c r="C3612" s="177"/>
      <c r="D3612" s="177"/>
      <c r="E3612" s="177"/>
      <c r="F3612" s="118"/>
      <c r="G3612" s="170"/>
    </row>
    <row r="3613" spans="1:7">
      <c r="B3613" s="175" t="s">
        <v>354</v>
      </c>
      <c r="C3613" s="104"/>
      <c r="D3613" s="267" t="s">
        <v>303</v>
      </c>
      <c r="E3613" s="114">
        <v>700.9</v>
      </c>
      <c r="F3613" s="173">
        <f>1/D3614</f>
        <v>0.125</v>
      </c>
      <c r="G3613" s="174">
        <f>E3613*F3613</f>
        <v>87.612499999999997</v>
      </c>
    </row>
    <row r="3614" spans="1:7">
      <c r="B3614" s="175"/>
      <c r="C3614" s="181" t="s">
        <v>270</v>
      </c>
      <c r="D3614" s="182">
        <v>8</v>
      </c>
      <c r="E3614" s="114"/>
      <c r="F3614" s="173"/>
      <c r="G3614" s="174"/>
    </row>
    <row r="3615" spans="1:7">
      <c r="B3615" s="175" t="s">
        <v>304</v>
      </c>
      <c r="C3615" s="104"/>
      <c r="D3615" s="267" t="s">
        <v>303</v>
      </c>
      <c r="E3615" s="114">
        <v>355.01</v>
      </c>
      <c r="F3615" s="173">
        <f>1/D3616</f>
        <v>0.125</v>
      </c>
      <c r="G3615" s="174">
        <f>E3615*F3615</f>
        <v>44.376249999999999</v>
      </c>
    </row>
    <row r="3616" spans="1:7">
      <c r="B3616" s="175"/>
      <c r="C3616" s="181" t="s">
        <v>270</v>
      </c>
      <c r="D3616" s="182">
        <v>8</v>
      </c>
      <c r="E3616" s="114"/>
      <c r="F3616" s="173"/>
      <c r="G3616" s="174"/>
    </row>
    <row r="3617" spans="2:7">
      <c r="B3617" s="175" t="s">
        <v>354</v>
      </c>
      <c r="C3617" s="104"/>
      <c r="D3617" s="267" t="s">
        <v>303</v>
      </c>
      <c r="E3617" s="114">
        <v>700.9</v>
      </c>
      <c r="F3617" s="173">
        <f>1/D3618</f>
        <v>0.30303030303030304</v>
      </c>
      <c r="G3617" s="174">
        <f>E3617*F3617</f>
        <v>212.39393939393941</v>
      </c>
    </row>
    <row r="3618" spans="2:7">
      <c r="B3618" s="175"/>
      <c r="C3618" s="181" t="s">
        <v>270</v>
      </c>
      <c r="D3618" s="182">
        <v>3.3</v>
      </c>
      <c r="E3618" s="114"/>
      <c r="F3618" s="173"/>
      <c r="G3618" s="174"/>
    </row>
    <row r="3619" spans="2:7">
      <c r="B3619" s="175" t="s">
        <v>304</v>
      </c>
      <c r="C3619" s="104"/>
      <c r="D3619" s="267" t="s">
        <v>303</v>
      </c>
      <c r="E3619" s="114">
        <v>355.01</v>
      </c>
      <c r="F3619" s="173">
        <f>1/D3620</f>
        <v>0.58823529411764708</v>
      </c>
      <c r="G3619" s="174">
        <f>E3619*F3619</f>
        <v>208.8294117647059</v>
      </c>
    </row>
    <row r="3620" spans="2:7" ht="13.5" thickBot="1">
      <c r="B3620" s="175"/>
      <c r="C3620" s="181" t="s">
        <v>270</v>
      </c>
      <c r="D3620" s="182">
        <v>1.7</v>
      </c>
      <c r="E3620" s="114"/>
      <c r="F3620" s="173"/>
      <c r="G3620" s="183"/>
    </row>
    <row r="3621" spans="2:7">
      <c r="B3621" s="175"/>
      <c r="C3621" s="104"/>
      <c r="D3621" s="267"/>
      <c r="E3621" s="114"/>
      <c r="F3621" s="118" t="s">
        <v>273</v>
      </c>
      <c r="G3621" s="170">
        <f>SUM(G3613:G3620)</f>
        <v>553.21210115864528</v>
      </c>
    </row>
    <row r="3622" spans="2:7">
      <c r="B3622" s="175"/>
      <c r="C3622" s="104"/>
      <c r="D3622" s="267"/>
      <c r="E3622" s="114"/>
      <c r="F3622" s="118"/>
      <c r="G3622" s="170"/>
    </row>
    <row r="3623" spans="2:7">
      <c r="B3623" s="169" t="s">
        <v>305</v>
      </c>
      <c r="C3623" s="104"/>
      <c r="D3623" s="267"/>
      <c r="E3623" s="114"/>
      <c r="F3623" s="118"/>
      <c r="G3623" s="170"/>
    </row>
    <row r="3624" spans="2:7" ht="13.5" thickBot="1">
      <c r="B3624" s="175" t="s">
        <v>306</v>
      </c>
      <c r="C3624" s="104"/>
      <c r="D3624" s="267" t="s">
        <v>344</v>
      </c>
      <c r="E3624" s="114">
        <f>+G3621</f>
        <v>553.21210115864528</v>
      </c>
      <c r="F3624" s="173">
        <v>0.03</v>
      </c>
      <c r="G3624" s="183">
        <f>E3624*F3624</f>
        <v>16.596363034759356</v>
      </c>
    </row>
    <row r="3625" spans="2:7">
      <c r="B3625" s="175"/>
      <c r="C3625" s="104"/>
      <c r="D3625" s="267"/>
      <c r="E3625" s="114"/>
      <c r="F3625" s="118" t="s">
        <v>273</v>
      </c>
      <c r="G3625" s="170">
        <f>SUM(G3622:G3624)</f>
        <v>16.596363034759356</v>
      </c>
    </row>
    <row r="3626" spans="2:7">
      <c r="B3626" s="175"/>
      <c r="C3626" s="104"/>
      <c r="D3626" s="267"/>
      <c r="E3626" s="114"/>
      <c r="F3626" s="118"/>
      <c r="G3626" s="170"/>
    </row>
    <row r="3627" spans="2:7">
      <c r="B3627" s="169" t="s">
        <v>308</v>
      </c>
      <c r="C3627" s="104"/>
      <c r="D3627" s="267"/>
      <c r="E3627" s="114"/>
      <c r="F3627" s="118"/>
      <c r="G3627" s="170"/>
    </row>
    <row r="3628" spans="2:7">
      <c r="B3628" s="175" t="s">
        <v>355</v>
      </c>
      <c r="C3628" s="104"/>
      <c r="D3628" s="267" t="s">
        <v>269</v>
      </c>
      <c r="E3628" s="114">
        <v>74.83</v>
      </c>
      <c r="F3628" s="173">
        <f>1/D3629</f>
        <v>0.125</v>
      </c>
      <c r="G3628" s="174">
        <f>E3628*F3628</f>
        <v>9.3537499999999998</v>
      </c>
    </row>
    <row r="3629" spans="2:7" ht="13.5" thickBot="1">
      <c r="B3629" s="175"/>
      <c r="C3629" s="181" t="s">
        <v>270</v>
      </c>
      <c r="D3629" s="182">
        <v>8</v>
      </c>
      <c r="E3629" s="114"/>
      <c r="F3629" s="173"/>
      <c r="G3629" s="183"/>
    </row>
    <row r="3630" spans="2:7">
      <c r="B3630" s="175"/>
      <c r="C3630" s="104"/>
      <c r="D3630" s="267"/>
      <c r="E3630" s="114"/>
      <c r="F3630" s="118" t="s">
        <v>273</v>
      </c>
      <c r="G3630" s="170">
        <f>SUM(G3628:G3629)</f>
        <v>9.3537499999999998</v>
      </c>
    </row>
    <row r="3631" spans="2:7">
      <c r="B3631" s="175"/>
      <c r="C3631" s="104"/>
      <c r="D3631" s="267"/>
      <c r="E3631" s="114"/>
      <c r="F3631" s="118"/>
      <c r="G3631" s="170"/>
    </row>
    <row r="3632" spans="2:7">
      <c r="B3632" s="169" t="s">
        <v>356</v>
      </c>
      <c r="C3632" s="104"/>
      <c r="D3632" s="267"/>
      <c r="E3632" s="114"/>
      <c r="F3632" s="118"/>
      <c r="G3632" s="170"/>
    </row>
    <row r="3633" spans="2:7">
      <c r="B3633" s="169"/>
      <c r="C3633" s="104"/>
      <c r="D3633" s="267"/>
      <c r="E3633" s="114"/>
      <c r="F3633" s="118"/>
      <c r="G3633" s="170"/>
    </row>
    <row r="3634" spans="2:7">
      <c r="B3634" s="169" t="s">
        <v>619</v>
      </c>
      <c r="C3634" s="104"/>
      <c r="D3634" s="267" t="s">
        <v>263</v>
      </c>
      <c r="E3634" s="114"/>
      <c r="F3634" s="198"/>
      <c r="G3634" s="170"/>
    </row>
    <row r="3635" spans="2:7">
      <c r="B3635" s="169" t="s">
        <v>289</v>
      </c>
      <c r="C3635" s="104"/>
      <c r="D3635" s="267"/>
      <c r="E3635" s="114"/>
      <c r="F3635" s="198"/>
      <c r="G3635" s="170"/>
    </row>
    <row r="3636" spans="2:7">
      <c r="B3636" s="175" t="s">
        <v>358</v>
      </c>
      <c r="C3636" s="104"/>
      <c r="D3636" s="267" t="s">
        <v>359</v>
      </c>
      <c r="E3636" s="114">
        <v>2100</v>
      </c>
      <c r="F3636" s="180">
        <v>0.32</v>
      </c>
      <c r="G3636" s="174">
        <f>E3636*F3636</f>
        <v>672</v>
      </c>
    </row>
    <row r="3637" spans="2:7">
      <c r="B3637" s="175" t="s">
        <v>360</v>
      </c>
      <c r="C3637" s="104"/>
      <c r="D3637" s="267" t="s">
        <v>263</v>
      </c>
      <c r="E3637" s="114">
        <v>125</v>
      </c>
      <c r="F3637" s="180">
        <v>0.51790000000000003</v>
      </c>
      <c r="G3637" s="174">
        <f>ROUND(F3637*E3637,2)</f>
        <v>64.739999999999995</v>
      </c>
    </row>
    <row r="3638" spans="2:7">
      <c r="B3638" s="175" t="s">
        <v>361</v>
      </c>
      <c r="C3638" s="104"/>
      <c r="D3638" s="267" t="s">
        <v>263</v>
      </c>
      <c r="E3638" s="114">
        <v>200</v>
      </c>
      <c r="F3638" s="180">
        <v>0.63959999999999995</v>
      </c>
      <c r="G3638" s="174">
        <f>E3638*F3638</f>
        <v>127.91999999999999</v>
      </c>
    </row>
    <row r="3639" spans="2:7" ht="13.5" thickBot="1">
      <c r="B3639" s="175" t="s">
        <v>362</v>
      </c>
      <c r="C3639" s="104"/>
      <c r="D3639" s="267" t="s">
        <v>263</v>
      </c>
      <c r="E3639" s="114">
        <v>10</v>
      </c>
      <c r="F3639" s="180">
        <v>0.2</v>
      </c>
      <c r="G3639" s="183">
        <f>E3639*F3639</f>
        <v>2</v>
      </c>
    </row>
    <row r="3640" spans="2:7">
      <c r="B3640" s="175"/>
      <c r="C3640" s="104"/>
      <c r="D3640" s="267"/>
      <c r="E3640" s="114"/>
      <c r="F3640" s="184" t="s">
        <v>339</v>
      </c>
      <c r="G3640" s="170">
        <f>SUM(G3636:G3639)</f>
        <v>866.66</v>
      </c>
    </row>
    <row r="3641" spans="2:7">
      <c r="B3641" s="175"/>
      <c r="C3641" s="104"/>
      <c r="D3641" s="267"/>
      <c r="E3641" s="114"/>
      <c r="F3641" s="180"/>
      <c r="G3641" s="174"/>
    </row>
    <row r="3642" spans="2:7">
      <c r="B3642" s="179" t="s">
        <v>301</v>
      </c>
      <c r="C3642" s="104"/>
      <c r="D3642" s="267"/>
      <c r="E3642" s="114"/>
      <c r="F3642" s="180"/>
      <c r="G3642" s="174"/>
    </row>
    <row r="3643" spans="2:7">
      <c r="B3643" s="175" t="s">
        <v>304</v>
      </c>
      <c r="C3643" s="104"/>
      <c r="D3643" s="267" t="s">
        <v>303</v>
      </c>
      <c r="E3643" s="114">
        <v>355.01</v>
      </c>
      <c r="F3643" s="173">
        <f>1/D3644</f>
        <v>2.0833333333333332E-2</v>
      </c>
      <c r="G3643" s="174">
        <f>E3643*F3643</f>
        <v>7.3960416666666662</v>
      </c>
    </row>
    <row r="3644" spans="2:7">
      <c r="B3644" s="175"/>
      <c r="C3644" s="181" t="s">
        <v>270</v>
      </c>
      <c r="D3644" s="182">
        <v>48</v>
      </c>
      <c r="E3644" s="114"/>
      <c r="F3644" s="180"/>
      <c r="G3644" s="174"/>
    </row>
    <row r="3645" spans="2:7">
      <c r="B3645" s="175" t="s">
        <v>304</v>
      </c>
      <c r="C3645" s="104"/>
      <c r="D3645" s="267" t="s">
        <v>303</v>
      </c>
      <c r="E3645" s="114">
        <v>355.01</v>
      </c>
      <c r="F3645" s="173">
        <f>1/D3646</f>
        <v>2.0833333333333332E-2</v>
      </c>
      <c r="G3645" s="174">
        <f>E3645*F3645</f>
        <v>7.3960416666666662</v>
      </c>
    </row>
    <row r="3646" spans="2:7">
      <c r="B3646" s="175"/>
      <c r="C3646" s="181" t="s">
        <v>270</v>
      </c>
      <c r="D3646" s="182">
        <v>48</v>
      </c>
      <c r="E3646" s="114"/>
      <c r="F3646" s="180"/>
      <c r="G3646" s="174"/>
    </row>
    <row r="3647" spans="2:7">
      <c r="B3647" s="175" t="s">
        <v>304</v>
      </c>
      <c r="C3647" s="104"/>
      <c r="D3647" s="267" t="s">
        <v>303</v>
      </c>
      <c r="E3647" s="114">
        <v>355.01</v>
      </c>
      <c r="F3647" s="173">
        <f>1/D3648</f>
        <v>2.0833333333333332E-2</v>
      </c>
      <c r="G3647" s="174">
        <f>E3647*F3647</f>
        <v>7.3960416666666662</v>
      </c>
    </row>
    <row r="3648" spans="2:7" ht="13.5" thickBot="1">
      <c r="B3648" s="175"/>
      <c r="C3648" s="181" t="s">
        <v>270</v>
      </c>
      <c r="D3648" s="182">
        <v>48</v>
      </c>
      <c r="E3648" s="114"/>
      <c r="F3648" s="180"/>
      <c r="G3648" s="183"/>
    </row>
    <row r="3649" spans="2:7">
      <c r="B3649" s="175"/>
      <c r="C3649" s="104"/>
      <c r="D3649" s="267"/>
      <c r="E3649" s="114"/>
      <c r="F3649" s="184" t="s">
        <v>339</v>
      </c>
      <c r="G3649" s="170">
        <f>SUM(G3643:G3648)</f>
        <v>22.188124999999999</v>
      </c>
    </row>
    <row r="3650" spans="2:7">
      <c r="B3650" s="175"/>
      <c r="C3650" s="104"/>
      <c r="D3650" s="267"/>
      <c r="E3650" s="114"/>
      <c r="F3650" s="180"/>
      <c r="G3650" s="174"/>
    </row>
    <row r="3651" spans="2:7">
      <c r="B3651" s="169" t="s">
        <v>305</v>
      </c>
      <c r="C3651" s="104"/>
      <c r="D3651" s="267"/>
      <c r="E3651" s="114"/>
      <c r="F3651" s="180"/>
      <c r="G3651" s="174"/>
    </row>
    <row r="3652" spans="2:7" ht="13.5" thickBot="1">
      <c r="B3652" s="175" t="s">
        <v>306</v>
      </c>
      <c r="C3652" s="104"/>
      <c r="D3652" s="267" t="s">
        <v>344</v>
      </c>
      <c r="E3652" s="114">
        <f>+G3649</f>
        <v>22.188124999999999</v>
      </c>
      <c r="F3652" s="173">
        <v>0.03</v>
      </c>
      <c r="G3652" s="183">
        <f>E3652*F3652</f>
        <v>0.66564374999999998</v>
      </c>
    </row>
    <row r="3653" spans="2:7">
      <c r="B3653" s="175"/>
      <c r="C3653" s="104"/>
      <c r="D3653" s="267"/>
      <c r="E3653" s="114"/>
      <c r="F3653" s="118" t="s">
        <v>273</v>
      </c>
      <c r="G3653" s="170">
        <f>SUM(G3650:G3652)</f>
        <v>0.66564374999999998</v>
      </c>
    </row>
    <row r="3654" spans="2:7">
      <c r="B3654" s="175"/>
      <c r="C3654" s="104"/>
      <c r="D3654" s="267"/>
      <c r="E3654" s="114"/>
      <c r="F3654" s="180"/>
      <c r="G3654" s="174"/>
    </row>
    <row r="3655" spans="2:7">
      <c r="B3655" s="169" t="s">
        <v>267</v>
      </c>
      <c r="C3655" s="104"/>
      <c r="D3655" s="267"/>
      <c r="E3655" s="114"/>
      <c r="F3655" s="180"/>
      <c r="G3655" s="174"/>
    </row>
    <row r="3656" spans="2:7">
      <c r="B3656" s="175" t="s">
        <v>363</v>
      </c>
      <c r="C3656" s="104"/>
      <c r="D3656" s="267" t="s">
        <v>364</v>
      </c>
      <c r="E3656" s="114">
        <v>560.84</v>
      </c>
      <c r="F3656" s="173">
        <f>1/D3657</f>
        <v>0.16666666666666666</v>
      </c>
      <c r="G3656" s="174">
        <f>E3656*F3656</f>
        <v>93.473333333333329</v>
      </c>
    </row>
    <row r="3657" spans="2:7">
      <c r="B3657" s="175"/>
      <c r="C3657" s="181" t="s">
        <v>270</v>
      </c>
      <c r="D3657" s="182">
        <v>6</v>
      </c>
      <c r="E3657" s="114"/>
      <c r="F3657" s="180"/>
      <c r="G3657" s="174"/>
    </row>
    <row r="3658" spans="2:7">
      <c r="B3658" s="175" t="s">
        <v>365</v>
      </c>
      <c r="C3658" s="104"/>
      <c r="D3658" s="267" t="s">
        <v>364</v>
      </c>
      <c r="E3658" s="114">
        <v>566.45000000000005</v>
      </c>
      <c r="F3658" s="173">
        <f>1/D3659</f>
        <v>0.16666666666666666</v>
      </c>
      <c r="G3658" s="174">
        <f>E3658*F3658</f>
        <v>94.408333333333331</v>
      </c>
    </row>
    <row r="3659" spans="2:7">
      <c r="B3659" s="175"/>
      <c r="C3659" s="181" t="s">
        <v>270</v>
      </c>
      <c r="D3659" s="182">
        <v>6</v>
      </c>
      <c r="E3659" s="114"/>
      <c r="F3659" s="180"/>
      <c r="G3659" s="174"/>
    </row>
    <row r="3660" spans="2:7">
      <c r="B3660" s="175" t="s">
        <v>366</v>
      </c>
      <c r="C3660" s="104"/>
      <c r="D3660" s="267" t="s">
        <v>364</v>
      </c>
      <c r="E3660" s="114">
        <v>487.34</v>
      </c>
      <c r="F3660" s="173">
        <f>1/D3661</f>
        <v>0.16666666666666666</v>
      </c>
      <c r="G3660" s="174">
        <f>E3660*F3660</f>
        <v>81.223333333333329</v>
      </c>
    </row>
    <row r="3661" spans="2:7" ht="13.5" thickBot="1">
      <c r="B3661" s="175"/>
      <c r="C3661" s="181" t="s">
        <v>270</v>
      </c>
      <c r="D3661" s="182">
        <v>6</v>
      </c>
      <c r="E3661" s="114"/>
      <c r="F3661" s="180"/>
      <c r="G3661" s="183"/>
    </row>
    <row r="3662" spans="2:7">
      <c r="B3662" s="175"/>
      <c r="C3662" s="104"/>
      <c r="D3662" s="267"/>
      <c r="E3662" s="114"/>
      <c r="F3662" s="184" t="s">
        <v>339</v>
      </c>
      <c r="G3662" s="170">
        <f>SUM(G3656:G3661)</f>
        <v>269.10500000000002</v>
      </c>
    </row>
    <row r="3663" spans="2:7">
      <c r="B3663" s="175"/>
      <c r="C3663" s="104"/>
      <c r="D3663" s="267"/>
      <c r="E3663" s="114"/>
      <c r="F3663" s="180"/>
      <c r="G3663" s="174"/>
    </row>
    <row r="3664" spans="2:7" ht="13.5" thickBot="1">
      <c r="B3664" s="175"/>
      <c r="C3664" s="104"/>
      <c r="D3664" s="267"/>
      <c r="E3664" s="114"/>
      <c r="F3664" s="191" t="s">
        <v>311</v>
      </c>
      <c r="G3664" s="183">
        <f>G3662+G3653+G3649+G3640</f>
        <v>1158.6187687500001</v>
      </c>
    </row>
    <row r="3665" spans="2:7">
      <c r="B3665" s="175"/>
      <c r="C3665" s="104"/>
      <c r="D3665" s="267" t="s">
        <v>285</v>
      </c>
      <c r="E3665" s="197">
        <v>1.05</v>
      </c>
      <c r="F3665" s="191" t="s">
        <v>312</v>
      </c>
      <c r="G3665" s="170">
        <f>+G3664*E3665</f>
        <v>1216.5497071875002</v>
      </c>
    </row>
    <row r="3666" spans="2:7">
      <c r="B3666" s="175"/>
      <c r="C3666" s="104"/>
      <c r="D3666" s="267"/>
      <c r="E3666" s="197"/>
      <c r="F3666" s="191"/>
      <c r="G3666" s="170"/>
    </row>
    <row r="3667" spans="2:7">
      <c r="B3667" s="169" t="s">
        <v>653</v>
      </c>
      <c r="C3667" s="104"/>
      <c r="D3667" s="267" t="s">
        <v>336</v>
      </c>
      <c r="E3667" s="114"/>
      <c r="F3667" s="118"/>
      <c r="G3667" s="170"/>
    </row>
    <row r="3668" spans="2:7">
      <c r="B3668" s="169" t="s">
        <v>289</v>
      </c>
      <c r="C3668" s="104"/>
      <c r="D3668" s="267"/>
      <c r="E3668" s="114"/>
      <c r="F3668" s="118"/>
      <c r="G3668" s="170"/>
    </row>
    <row r="3669" spans="2:7">
      <c r="B3669" s="175" t="s">
        <v>368</v>
      </c>
      <c r="C3669" s="104"/>
      <c r="D3669" s="267" t="s">
        <v>336</v>
      </c>
      <c r="E3669" s="114">
        <v>30</v>
      </c>
      <c r="F3669" s="180">
        <v>1</v>
      </c>
      <c r="G3669" s="174">
        <f>E3669*F3669</f>
        <v>30</v>
      </c>
    </row>
    <row r="3670" spans="2:7">
      <c r="B3670" s="175" t="s">
        <v>369</v>
      </c>
      <c r="C3670" s="104"/>
      <c r="D3670" s="172" t="s">
        <v>295</v>
      </c>
      <c r="E3670" s="114">
        <v>4</v>
      </c>
      <c r="F3670" s="180">
        <v>4</v>
      </c>
      <c r="G3670" s="174">
        <f>E3670*F3670</f>
        <v>16</v>
      </c>
    </row>
    <row r="3671" spans="2:7">
      <c r="B3671" s="175" t="s">
        <v>370</v>
      </c>
      <c r="C3671" s="104"/>
      <c r="D3671" s="172" t="s">
        <v>295</v>
      </c>
      <c r="E3671" s="114">
        <v>8</v>
      </c>
      <c r="F3671" s="180">
        <v>2</v>
      </c>
      <c r="G3671" s="174">
        <f>E3671*F3671</f>
        <v>16</v>
      </c>
    </row>
    <row r="3672" spans="2:7" ht="13.5" thickBot="1">
      <c r="B3672" s="175" t="s">
        <v>371</v>
      </c>
      <c r="C3672" s="104"/>
      <c r="D3672" s="267" t="s">
        <v>291</v>
      </c>
      <c r="E3672" s="114">
        <v>25</v>
      </c>
      <c r="F3672" s="180">
        <v>0.2</v>
      </c>
      <c r="G3672" s="183">
        <f>E3672*F3672</f>
        <v>5</v>
      </c>
    </row>
    <row r="3673" spans="2:7">
      <c r="B3673" s="175"/>
      <c r="C3673" s="104"/>
      <c r="D3673" s="267"/>
      <c r="E3673" s="114"/>
      <c r="F3673" s="184" t="s">
        <v>339</v>
      </c>
      <c r="G3673" s="170">
        <f>SUM(G3669:G3672)</f>
        <v>67</v>
      </c>
    </row>
    <row r="3674" spans="2:7">
      <c r="B3674" s="175"/>
      <c r="C3674" s="104"/>
      <c r="D3674" s="267"/>
      <c r="E3674" s="114"/>
      <c r="F3674" s="180"/>
      <c r="G3674" s="174"/>
    </row>
    <row r="3675" spans="2:7">
      <c r="B3675" s="179" t="s">
        <v>301</v>
      </c>
      <c r="C3675" s="104"/>
      <c r="D3675" s="267"/>
      <c r="E3675" s="114"/>
      <c r="F3675" s="180"/>
      <c r="G3675" s="174"/>
    </row>
    <row r="3676" spans="2:7">
      <c r="B3676" s="175" t="s">
        <v>354</v>
      </c>
      <c r="C3676" s="104"/>
      <c r="D3676" s="267" t="s">
        <v>303</v>
      </c>
      <c r="E3676" s="114">
        <v>700.9</v>
      </c>
      <c r="F3676" s="173">
        <f>1/D3677</f>
        <v>6.6666666666666666E-2</v>
      </c>
      <c r="G3676" s="174">
        <f>E3676*F3676</f>
        <v>46.726666666666667</v>
      </c>
    </row>
    <row r="3677" spans="2:7">
      <c r="B3677" s="175"/>
      <c r="C3677" s="181" t="s">
        <v>270</v>
      </c>
      <c r="D3677" s="182">
        <v>15</v>
      </c>
      <c r="E3677" s="114"/>
      <c r="F3677" s="180"/>
      <c r="G3677" s="174"/>
    </row>
    <row r="3678" spans="2:7">
      <c r="B3678" s="175" t="s">
        <v>304</v>
      </c>
      <c r="C3678" s="104"/>
      <c r="D3678" s="267" t="s">
        <v>303</v>
      </c>
      <c r="E3678" s="114">
        <v>355.01</v>
      </c>
      <c r="F3678" s="173">
        <f>1/D3679</f>
        <v>0.26666666666666666</v>
      </c>
      <c r="G3678" s="174">
        <f>E3678*F3678</f>
        <v>94.669333333333327</v>
      </c>
    </row>
    <row r="3679" spans="2:7" ht="13.5" thickBot="1">
      <c r="B3679" s="175"/>
      <c r="C3679" s="181" t="s">
        <v>270</v>
      </c>
      <c r="D3679" s="182">
        <v>3.75</v>
      </c>
      <c r="E3679" s="114"/>
      <c r="F3679" s="180"/>
      <c r="G3679" s="183"/>
    </row>
    <row r="3680" spans="2:7">
      <c r="B3680" s="175"/>
      <c r="C3680" s="104"/>
      <c r="D3680" s="267"/>
      <c r="E3680" s="114"/>
      <c r="F3680" s="184" t="s">
        <v>339</v>
      </c>
      <c r="G3680" s="170">
        <f>SUM(G3676:G3679)</f>
        <v>141.39599999999999</v>
      </c>
    </row>
    <row r="3681" spans="2:7">
      <c r="B3681" s="175"/>
      <c r="C3681" s="104"/>
      <c r="D3681" s="267"/>
      <c r="E3681" s="114"/>
      <c r="F3681" s="180"/>
      <c r="G3681" s="174"/>
    </row>
    <row r="3682" spans="2:7">
      <c r="B3682" s="169" t="s">
        <v>305</v>
      </c>
      <c r="C3682" s="104"/>
      <c r="D3682" s="267"/>
      <c r="E3682" s="114"/>
      <c r="F3682" s="180"/>
      <c r="G3682" s="174"/>
    </row>
    <row r="3683" spans="2:7" ht="13.5" thickBot="1">
      <c r="B3683" s="175" t="s">
        <v>306</v>
      </c>
      <c r="C3683" s="104"/>
      <c r="D3683" s="267" t="s">
        <v>307</v>
      </c>
      <c r="E3683" s="114">
        <f>+G3680</f>
        <v>141.39599999999999</v>
      </c>
      <c r="F3683" s="180">
        <v>0.03</v>
      </c>
      <c r="G3683" s="183">
        <f>E3683*F3683</f>
        <v>4.2418799999999992</v>
      </c>
    </row>
    <row r="3684" spans="2:7">
      <c r="B3684" s="175"/>
      <c r="C3684" s="104"/>
      <c r="D3684" s="267"/>
      <c r="E3684" s="114"/>
      <c r="F3684" s="184" t="s">
        <v>339</v>
      </c>
      <c r="G3684" s="170">
        <f>SUM(G3681:G3683)</f>
        <v>4.2418799999999992</v>
      </c>
    </row>
    <row r="3685" spans="2:7">
      <c r="B3685" s="175"/>
      <c r="C3685" s="104"/>
      <c r="D3685" s="267"/>
      <c r="E3685" s="114"/>
      <c r="F3685" s="180"/>
      <c r="G3685" s="174"/>
    </row>
    <row r="3686" spans="2:7" ht="13.5" thickBot="1">
      <c r="B3686" s="175"/>
      <c r="C3686" s="104"/>
      <c r="D3686" s="267"/>
      <c r="E3686" s="114"/>
      <c r="F3686" s="191" t="s">
        <v>284</v>
      </c>
      <c r="G3686" s="183">
        <f>G3684+G3680+G3673</f>
        <v>212.63788</v>
      </c>
    </row>
    <row r="3687" spans="2:7">
      <c r="B3687" s="175"/>
      <c r="C3687" s="104"/>
      <c r="D3687" s="181" t="s">
        <v>11</v>
      </c>
      <c r="E3687" s="197">
        <v>1</v>
      </c>
      <c r="F3687" s="118" t="s">
        <v>273</v>
      </c>
      <c r="G3687" s="170">
        <f>TRUNC(G3686*E3687,2)</f>
        <v>212.63</v>
      </c>
    </row>
    <row r="3688" spans="2:7">
      <c r="B3688" s="175"/>
      <c r="C3688" s="104"/>
      <c r="D3688" s="267"/>
      <c r="E3688" s="197"/>
      <c r="F3688" s="118"/>
      <c r="G3688" s="170"/>
    </row>
    <row r="3689" spans="2:7">
      <c r="B3689" s="175"/>
      <c r="C3689" s="104" t="s">
        <v>372</v>
      </c>
      <c r="D3689" s="267">
        <v>2</v>
      </c>
      <c r="E3689" s="197"/>
      <c r="F3689" s="191" t="s">
        <v>312</v>
      </c>
      <c r="G3689" s="170">
        <f>G3687/D3689</f>
        <v>106.315</v>
      </c>
    </row>
    <row r="3690" spans="2:7" ht="13.5" thickBot="1">
      <c r="B3690" s="175"/>
      <c r="C3690" s="104"/>
      <c r="D3690" s="267"/>
      <c r="E3690" s="197"/>
      <c r="F3690" s="191"/>
      <c r="G3690" s="170"/>
    </row>
    <row r="3691" spans="2:7" ht="14.25" thickTop="1" thickBot="1">
      <c r="B3691" s="185"/>
      <c r="C3691" s="186"/>
      <c r="D3691" s="186"/>
      <c r="E3691" s="187" t="s">
        <v>274</v>
      </c>
      <c r="F3691" s="188"/>
      <c r="G3691" s="189">
        <f>G3689+G3665+G3630+G3625+G3621+G3610</f>
        <v>1913.726921380905</v>
      </c>
    </row>
    <row r="3692" spans="2:7" ht="13.5" thickTop="1">
      <c r="B3692" s="175"/>
      <c r="C3692" s="104"/>
      <c r="D3692" s="104"/>
      <c r="E3692" s="112" t="s">
        <v>275</v>
      </c>
      <c r="F3692" s="113">
        <v>10</v>
      </c>
      <c r="G3692" s="190">
        <f>(+G3691*F3692)/100</f>
        <v>191.37269213809049</v>
      </c>
    </row>
    <row r="3693" spans="2:7" ht="13.5" thickBot="1">
      <c r="B3693" s="175"/>
      <c r="C3693" s="104"/>
      <c r="D3693" s="104"/>
      <c r="E3693" s="191"/>
      <c r="F3693" s="113"/>
      <c r="G3693" s="183"/>
    </row>
    <row r="3694" spans="2:7">
      <c r="B3694" s="175"/>
      <c r="C3694" s="104"/>
      <c r="D3694" s="104"/>
      <c r="E3694" s="191" t="s">
        <v>276</v>
      </c>
      <c r="F3694" s="113"/>
      <c r="G3694" s="174">
        <f>G3691+G3692+G3693</f>
        <v>2105.0996135189953</v>
      </c>
    </row>
    <row r="3695" spans="2:7" ht="13.5" thickBot="1">
      <c r="B3695" s="175"/>
      <c r="C3695" s="104"/>
      <c r="D3695" s="104"/>
      <c r="E3695" s="191" t="s">
        <v>277</v>
      </c>
      <c r="F3695" s="113">
        <v>0.7</v>
      </c>
      <c r="G3695" s="183">
        <f>(+F3695*G3694)/100</f>
        <v>14.735697294632967</v>
      </c>
    </row>
    <row r="3696" spans="2:7">
      <c r="B3696" s="175"/>
      <c r="C3696" s="104"/>
      <c r="D3696" s="104"/>
      <c r="E3696" s="191" t="s">
        <v>276</v>
      </c>
      <c r="F3696" s="113"/>
      <c r="G3696" s="174">
        <f>+G3694+G3695</f>
        <v>2119.8353108136284</v>
      </c>
    </row>
    <row r="3697" spans="1:7" ht="13.5" thickBot="1">
      <c r="B3697" s="175"/>
      <c r="C3697" s="104"/>
      <c r="D3697" s="104"/>
      <c r="E3697" s="191" t="s">
        <v>278</v>
      </c>
      <c r="F3697" s="113">
        <v>3.8</v>
      </c>
      <c r="G3697" s="183">
        <f>(+F3697*G3696)/100</f>
        <v>80.55374181091787</v>
      </c>
    </row>
    <row r="3698" spans="1:7">
      <c r="B3698" s="175"/>
      <c r="C3698" s="104"/>
      <c r="D3698" s="104"/>
      <c r="E3698" s="191" t="s">
        <v>276</v>
      </c>
      <c r="F3698" s="113"/>
      <c r="G3698" s="174">
        <f>+G3696+G3697</f>
        <v>2200.3890526245464</v>
      </c>
    </row>
    <row r="3699" spans="1:7" ht="13.5" thickBot="1">
      <c r="B3699" s="175"/>
      <c r="C3699" s="104"/>
      <c r="D3699" s="104"/>
      <c r="E3699" s="191" t="s">
        <v>279</v>
      </c>
      <c r="F3699" s="113">
        <v>0.5</v>
      </c>
      <c r="G3699" s="183">
        <f>G3698*F3699/100</f>
        <v>11.001945263122732</v>
      </c>
    </row>
    <row r="3700" spans="1:7" ht="13.5" thickBot="1">
      <c r="B3700" s="175"/>
      <c r="C3700" s="104"/>
      <c r="D3700" s="104"/>
      <c r="E3700" s="118" t="s">
        <v>273</v>
      </c>
      <c r="F3700" s="110"/>
      <c r="G3700" s="170">
        <f>G3698+G3699</f>
        <v>2211.3909978876691</v>
      </c>
    </row>
    <row r="3701" spans="1:7" ht="14.25" thickTop="1" thickBot="1">
      <c r="B3701" s="185"/>
      <c r="C3701" s="186"/>
      <c r="D3701" s="186"/>
      <c r="E3701" s="187" t="s">
        <v>6</v>
      </c>
      <c r="F3701" s="188"/>
      <c r="G3701" s="189">
        <f>+G3700</f>
        <v>2211.3909978876691</v>
      </c>
    </row>
    <row r="3702" spans="1:7" ht="13.5" thickTop="1"/>
    <row r="3704" spans="1:7">
      <c r="B3704" s="275"/>
      <c r="C3704" s="479" t="s">
        <v>84</v>
      </c>
      <c r="D3704" s="479"/>
      <c r="E3704" s="479"/>
      <c r="F3704" s="479"/>
      <c r="G3704" s="479"/>
    </row>
    <row r="3705" spans="1:7">
      <c r="B3705" s="275"/>
      <c r="C3705" s="167"/>
      <c r="D3705" s="167"/>
      <c r="E3705" s="167"/>
      <c r="F3705" s="271" t="s">
        <v>10</v>
      </c>
      <c r="G3705" s="111" t="s">
        <v>263</v>
      </c>
    </row>
    <row r="3706" spans="1:7">
      <c r="B3706" s="275" t="s">
        <v>42</v>
      </c>
      <c r="C3706" s="167" t="s">
        <v>85</v>
      </c>
      <c r="D3706" s="268"/>
      <c r="E3706" s="268"/>
      <c r="F3706" s="268"/>
      <c r="G3706" s="268"/>
    </row>
    <row r="3707" spans="1:7">
      <c r="B3707" s="275" t="s">
        <v>245</v>
      </c>
      <c r="C3707" s="477" t="s">
        <v>86</v>
      </c>
      <c r="D3707" s="477"/>
      <c r="E3707" s="477"/>
      <c r="F3707" s="477"/>
      <c r="G3707" s="477"/>
    </row>
    <row r="3708" spans="1:7">
      <c r="B3708" s="275" t="s">
        <v>246</v>
      </c>
      <c r="C3708" s="167" t="s">
        <v>566</v>
      </c>
      <c r="D3708" s="167"/>
      <c r="E3708" s="167"/>
      <c r="F3708" s="167"/>
      <c r="G3708" s="167"/>
    </row>
    <row r="3709" spans="1:7">
      <c r="A3709" s="111">
        <v>64</v>
      </c>
      <c r="B3709" s="275" t="s">
        <v>589</v>
      </c>
      <c r="C3709" s="168" t="s">
        <v>590</v>
      </c>
      <c r="D3709" s="168"/>
      <c r="E3709" s="168"/>
      <c r="F3709" s="168"/>
      <c r="G3709" s="168"/>
    </row>
    <row r="3710" spans="1:7" ht="13.5" thickBot="1">
      <c r="B3710" s="117"/>
    </row>
    <row r="3711" spans="1:7" ht="13.5" thickTop="1">
      <c r="B3711" s="472" t="s">
        <v>265</v>
      </c>
      <c r="C3711" s="473"/>
      <c r="D3711" s="464" t="s">
        <v>10</v>
      </c>
      <c r="E3711" s="464" t="s">
        <v>266</v>
      </c>
      <c r="F3711" s="464" t="s">
        <v>11</v>
      </c>
      <c r="G3711" s="464" t="s">
        <v>14</v>
      </c>
    </row>
    <row r="3712" spans="1:7" ht="13.5" thickBot="1">
      <c r="B3712" s="474"/>
      <c r="C3712" s="475"/>
      <c r="D3712" s="476"/>
      <c r="E3712" s="476"/>
      <c r="F3712" s="476"/>
      <c r="G3712" s="476"/>
    </row>
    <row r="3713" spans="2:7" ht="13.5" thickTop="1">
      <c r="B3713" s="169" t="s">
        <v>289</v>
      </c>
      <c r="C3713" s="104"/>
      <c r="D3713" s="267"/>
      <c r="E3713" s="114"/>
      <c r="F3713" s="114"/>
      <c r="G3713" s="170"/>
    </row>
    <row r="3714" spans="2:7" ht="13.5" thickBot="1">
      <c r="B3714" s="175" t="s">
        <v>352</v>
      </c>
      <c r="C3714" s="104"/>
      <c r="D3714" s="267" t="s">
        <v>353</v>
      </c>
      <c r="E3714" s="114">
        <v>18</v>
      </c>
      <c r="F3714" s="173">
        <v>0.65</v>
      </c>
      <c r="G3714" s="183">
        <f>E3714*F3714</f>
        <v>11.700000000000001</v>
      </c>
    </row>
    <row r="3715" spans="2:7">
      <c r="B3715" s="176"/>
      <c r="C3715" s="177"/>
      <c r="D3715" s="177"/>
      <c r="E3715" s="177"/>
      <c r="F3715" s="118" t="s">
        <v>273</v>
      </c>
      <c r="G3715" s="170">
        <f>SUM(G3714:G3714)</f>
        <v>11.700000000000001</v>
      </c>
    </row>
    <row r="3716" spans="2:7">
      <c r="B3716" s="176"/>
      <c r="C3716" s="177"/>
      <c r="D3716" s="177"/>
      <c r="E3716" s="177"/>
      <c r="F3716" s="118"/>
      <c r="G3716" s="170"/>
    </row>
    <row r="3717" spans="2:7">
      <c r="B3717" s="179" t="s">
        <v>301</v>
      </c>
      <c r="C3717" s="177"/>
      <c r="D3717" s="177"/>
      <c r="E3717" s="177"/>
      <c r="F3717" s="118"/>
      <c r="G3717" s="170"/>
    </row>
    <row r="3718" spans="2:7">
      <c r="B3718" s="175" t="s">
        <v>354</v>
      </c>
      <c r="C3718" s="104"/>
      <c r="D3718" s="267" t="s">
        <v>303</v>
      </c>
      <c r="E3718" s="114">
        <v>700.9</v>
      </c>
      <c r="F3718" s="173">
        <f>1/D3719</f>
        <v>0.25</v>
      </c>
      <c r="G3718" s="174">
        <f>E3718*F3718</f>
        <v>175.22499999999999</v>
      </c>
    </row>
    <row r="3719" spans="2:7">
      <c r="B3719" s="175"/>
      <c r="C3719" s="181" t="s">
        <v>270</v>
      </c>
      <c r="D3719" s="182">
        <v>4</v>
      </c>
      <c r="E3719" s="114"/>
      <c r="F3719" s="173"/>
      <c r="G3719" s="174"/>
    </row>
    <row r="3720" spans="2:7">
      <c r="B3720" s="175" t="s">
        <v>304</v>
      </c>
      <c r="C3720" s="104"/>
      <c r="D3720" s="267" t="s">
        <v>303</v>
      </c>
      <c r="E3720" s="114">
        <v>355.01</v>
      </c>
      <c r="F3720" s="173">
        <f>1/D3721</f>
        <v>0.25</v>
      </c>
      <c r="G3720" s="174">
        <f>E3720*F3720</f>
        <v>88.752499999999998</v>
      </c>
    </row>
    <row r="3721" spans="2:7">
      <c r="B3721" s="175"/>
      <c r="C3721" s="181" t="s">
        <v>270</v>
      </c>
      <c r="D3721" s="182">
        <v>4</v>
      </c>
      <c r="E3721" s="114"/>
      <c r="F3721" s="173"/>
      <c r="G3721" s="174"/>
    </row>
    <row r="3722" spans="2:7">
      <c r="B3722" s="175" t="s">
        <v>354</v>
      </c>
      <c r="C3722" s="104"/>
      <c r="D3722" s="267" t="s">
        <v>303</v>
      </c>
      <c r="E3722" s="114">
        <v>700.9</v>
      </c>
      <c r="F3722" s="173">
        <f>1/D3723</f>
        <v>0.33333333333333331</v>
      </c>
      <c r="G3722" s="174">
        <f>E3722*F3722</f>
        <v>233.63333333333333</v>
      </c>
    </row>
    <row r="3723" spans="2:7">
      <c r="B3723" s="175"/>
      <c r="C3723" s="181" t="s">
        <v>270</v>
      </c>
      <c r="D3723" s="182">
        <v>3</v>
      </c>
      <c r="E3723" s="114"/>
      <c r="F3723" s="173"/>
      <c r="G3723" s="174"/>
    </row>
    <row r="3724" spans="2:7">
      <c r="B3724" s="175" t="s">
        <v>304</v>
      </c>
      <c r="C3724" s="104"/>
      <c r="D3724" s="267" t="s">
        <v>303</v>
      </c>
      <c r="E3724" s="114">
        <v>355.01</v>
      </c>
      <c r="F3724" s="173">
        <f>1/D3725</f>
        <v>0.66666666666666663</v>
      </c>
      <c r="G3724" s="174">
        <f>E3724*F3724</f>
        <v>236.67333333333332</v>
      </c>
    </row>
    <row r="3725" spans="2:7" ht="13.5" thickBot="1">
      <c r="B3725" s="175"/>
      <c r="C3725" s="181" t="s">
        <v>270</v>
      </c>
      <c r="D3725" s="182">
        <v>1.5</v>
      </c>
      <c r="E3725" s="114"/>
      <c r="F3725" s="173"/>
      <c r="G3725" s="183"/>
    </row>
    <row r="3726" spans="2:7">
      <c r="B3726" s="175"/>
      <c r="C3726" s="104"/>
      <c r="D3726" s="267"/>
      <c r="E3726" s="114"/>
      <c r="F3726" s="118" t="s">
        <v>273</v>
      </c>
      <c r="G3726" s="170">
        <f>SUM(G3718:G3725)</f>
        <v>734.28416666666658</v>
      </c>
    </row>
    <row r="3727" spans="2:7">
      <c r="B3727" s="175"/>
      <c r="C3727" s="104"/>
      <c r="D3727" s="267"/>
      <c r="E3727" s="114"/>
      <c r="F3727" s="118"/>
      <c r="G3727" s="170"/>
    </row>
    <row r="3728" spans="2:7">
      <c r="B3728" s="169" t="s">
        <v>305</v>
      </c>
      <c r="C3728" s="104"/>
      <c r="D3728" s="267"/>
      <c r="E3728" s="114"/>
      <c r="F3728" s="118"/>
      <c r="G3728" s="170"/>
    </row>
    <row r="3729" spans="2:7" ht="13.5" thickBot="1">
      <c r="B3729" s="175" t="s">
        <v>306</v>
      </c>
      <c r="C3729" s="104"/>
      <c r="D3729" s="267" t="s">
        <v>344</v>
      </c>
      <c r="E3729" s="114">
        <f>+G3726</f>
        <v>734.28416666666658</v>
      </c>
      <c r="F3729" s="173">
        <v>0.03</v>
      </c>
      <c r="G3729" s="183">
        <f>E3729*F3729</f>
        <v>22.028524999999995</v>
      </c>
    </row>
    <row r="3730" spans="2:7">
      <c r="B3730" s="175"/>
      <c r="C3730" s="104"/>
      <c r="D3730" s="267"/>
      <c r="E3730" s="114"/>
      <c r="F3730" s="118" t="s">
        <v>273</v>
      </c>
      <c r="G3730" s="170">
        <f>SUM(G3727:G3729)</f>
        <v>22.028524999999995</v>
      </c>
    </row>
    <row r="3731" spans="2:7">
      <c r="B3731" s="175"/>
      <c r="C3731" s="104"/>
      <c r="D3731" s="267"/>
      <c r="E3731" s="114"/>
      <c r="F3731" s="118"/>
      <c r="G3731" s="170"/>
    </row>
    <row r="3732" spans="2:7">
      <c r="B3732" s="169" t="s">
        <v>308</v>
      </c>
      <c r="C3732" s="104"/>
      <c r="D3732" s="267"/>
      <c r="E3732" s="114"/>
      <c r="F3732" s="118"/>
      <c r="G3732" s="170"/>
    </row>
    <row r="3733" spans="2:7">
      <c r="B3733" s="175" t="s">
        <v>355</v>
      </c>
      <c r="C3733" s="104"/>
      <c r="D3733" s="267" t="s">
        <v>269</v>
      </c>
      <c r="E3733" s="114">
        <v>74.83</v>
      </c>
      <c r="F3733" s="173">
        <f>1/D3734</f>
        <v>0.2</v>
      </c>
      <c r="G3733" s="174">
        <f>E3733*F3733</f>
        <v>14.966000000000001</v>
      </c>
    </row>
    <row r="3734" spans="2:7" ht="13.5" thickBot="1">
      <c r="B3734" s="175"/>
      <c r="C3734" s="181" t="s">
        <v>270</v>
      </c>
      <c r="D3734" s="182">
        <v>5</v>
      </c>
      <c r="E3734" s="114"/>
      <c r="F3734" s="173"/>
      <c r="G3734" s="183"/>
    </row>
    <row r="3735" spans="2:7">
      <c r="B3735" s="175"/>
      <c r="C3735" s="104"/>
      <c r="D3735" s="267"/>
      <c r="E3735" s="114"/>
      <c r="F3735" s="118" t="s">
        <v>273</v>
      </c>
      <c r="G3735" s="170">
        <f>SUM(G3733:G3734)</f>
        <v>14.966000000000001</v>
      </c>
    </row>
    <row r="3736" spans="2:7">
      <c r="B3736" s="175"/>
      <c r="C3736" s="104"/>
      <c r="D3736" s="267"/>
      <c r="E3736" s="114"/>
      <c r="F3736" s="118"/>
      <c r="G3736" s="170"/>
    </row>
    <row r="3737" spans="2:7">
      <c r="B3737" s="169" t="s">
        <v>356</v>
      </c>
      <c r="C3737" s="104"/>
      <c r="D3737" s="267"/>
      <c r="E3737" s="114"/>
      <c r="F3737" s="118"/>
      <c r="G3737" s="170"/>
    </row>
    <row r="3738" spans="2:7">
      <c r="B3738" s="169"/>
      <c r="C3738" s="104"/>
      <c r="D3738" s="267"/>
      <c r="E3738" s="114"/>
      <c r="F3738" s="118"/>
      <c r="G3738" s="170"/>
    </row>
    <row r="3739" spans="2:7">
      <c r="B3739" s="169" t="s">
        <v>619</v>
      </c>
      <c r="C3739" s="104"/>
      <c r="D3739" s="267" t="s">
        <v>263</v>
      </c>
      <c r="E3739" s="114"/>
      <c r="F3739" s="198"/>
      <c r="G3739" s="170"/>
    </row>
    <row r="3740" spans="2:7">
      <c r="B3740" s="169" t="s">
        <v>289</v>
      </c>
      <c r="C3740" s="104"/>
      <c r="D3740" s="267"/>
      <c r="E3740" s="114"/>
      <c r="F3740" s="198"/>
      <c r="G3740" s="170"/>
    </row>
    <row r="3741" spans="2:7">
      <c r="B3741" s="175" t="s">
        <v>358</v>
      </c>
      <c r="C3741" s="104"/>
      <c r="D3741" s="267" t="s">
        <v>359</v>
      </c>
      <c r="E3741" s="114">
        <v>2100</v>
      </c>
      <c r="F3741" s="180">
        <v>0.32</v>
      </c>
      <c r="G3741" s="174">
        <f>E3741*F3741</f>
        <v>672</v>
      </c>
    </row>
    <row r="3742" spans="2:7">
      <c r="B3742" s="175" t="s">
        <v>360</v>
      </c>
      <c r="C3742" s="104"/>
      <c r="D3742" s="267" t="s">
        <v>263</v>
      </c>
      <c r="E3742" s="114">
        <v>125</v>
      </c>
      <c r="F3742" s="180">
        <v>0.51790000000000003</v>
      </c>
      <c r="G3742" s="174">
        <f>ROUND(F3742*E3742,2)</f>
        <v>64.739999999999995</v>
      </c>
    </row>
    <row r="3743" spans="2:7">
      <c r="B3743" s="175" t="s">
        <v>361</v>
      </c>
      <c r="C3743" s="104"/>
      <c r="D3743" s="267" t="s">
        <v>263</v>
      </c>
      <c r="E3743" s="114">
        <v>200</v>
      </c>
      <c r="F3743" s="180">
        <v>0.63959999999999995</v>
      </c>
      <c r="G3743" s="174">
        <f>E3743*F3743</f>
        <v>127.91999999999999</v>
      </c>
    </row>
    <row r="3744" spans="2:7" ht="13.5" thickBot="1">
      <c r="B3744" s="175" t="s">
        <v>362</v>
      </c>
      <c r="C3744" s="104"/>
      <c r="D3744" s="267" t="s">
        <v>263</v>
      </c>
      <c r="E3744" s="114">
        <v>10</v>
      </c>
      <c r="F3744" s="180">
        <v>0.2</v>
      </c>
      <c r="G3744" s="183">
        <f>E3744*F3744</f>
        <v>2</v>
      </c>
    </row>
    <row r="3745" spans="2:7">
      <c r="B3745" s="175"/>
      <c r="C3745" s="104"/>
      <c r="D3745" s="267"/>
      <c r="E3745" s="114"/>
      <c r="F3745" s="184" t="s">
        <v>339</v>
      </c>
      <c r="G3745" s="170">
        <f>SUM(G3741:G3744)</f>
        <v>866.66</v>
      </c>
    </row>
    <row r="3746" spans="2:7">
      <c r="B3746" s="175"/>
      <c r="C3746" s="104"/>
      <c r="D3746" s="267"/>
      <c r="E3746" s="114"/>
      <c r="F3746" s="180"/>
      <c r="G3746" s="174"/>
    </row>
    <row r="3747" spans="2:7">
      <c r="B3747" s="179" t="s">
        <v>301</v>
      </c>
      <c r="C3747" s="104"/>
      <c r="D3747" s="267"/>
      <c r="E3747" s="114"/>
      <c r="F3747" s="180"/>
      <c r="G3747" s="174"/>
    </row>
    <row r="3748" spans="2:7">
      <c r="B3748" s="175" t="s">
        <v>304</v>
      </c>
      <c r="C3748" s="104"/>
      <c r="D3748" s="267" t="s">
        <v>303</v>
      </c>
      <c r="E3748" s="114">
        <v>355.01</v>
      </c>
      <c r="F3748" s="173">
        <f>1/D3749</f>
        <v>2.0833333333333332E-2</v>
      </c>
      <c r="G3748" s="174">
        <f>E3748*F3748</f>
        <v>7.3960416666666662</v>
      </c>
    </row>
    <row r="3749" spans="2:7">
      <c r="B3749" s="175"/>
      <c r="C3749" s="181" t="s">
        <v>270</v>
      </c>
      <c r="D3749" s="182">
        <v>48</v>
      </c>
      <c r="E3749" s="114"/>
      <c r="F3749" s="180"/>
      <c r="G3749" s="174"/>
    </row>
    <row r="3750" spans="2:7">
      <c r="B3750" s="175" t="s">
        <v>304</v>
      </c>
      <c r="C3750" s="104"/>
      <c r="D3750" s="267" t="s">
        <v>303</v>
      </c>
      <c r="E3750" s="114">
        <v>355.01</v>
      </c>
      <c r="F3750" s="173">
        <f>1/D3751</f>
        <v>2.0833333333333332E-2</v>
      </c>
      <c r="G3750" s="174">
        <f>E3750*F3750</f>
        <v>7.3960416666666662</v>
      </c>
    </row>
    <row r="3751" spans="2:7">
      <c r="B3751" s="175"/>
      <c r="C3751" s="181" t="s">
        <v>270</v>
      </c>
      <c r="D3751" s="182">
        <v>48</v>
      </c>
      <c r="E3751" s="114"/>
      <c r="F3751" s="180"/>
      <c r="G3751" s="174"/>
    </row>
    <row r="3752" spans="2:7">
      <c r="B3752" s="175" t="s">
        <v>304</v>
      </c>
      <c r="C3752" s="104"/>
      <c r="D3752" s="267" t="s">
        <v>303</v>
      </c>
      <c r="E3752" s="114">
        <v>355.01</v>
      </c>
      <c r="F3752" s="173">
        <f>1/D3753</f>
        <v>2.0833333333333332E-2</v>
      </c>
      <c r="G3752" s="174">
        <f>E3752*F3752</f>
        <v>7.3960416666666662</v>
      </c>
    </row>
    <row r="3753" spans="2:7" ht="13.5" thickBot="1">
      <c r="B3753" s="175"/>
      <c r="C3753" s="181" t="s">
        <v>270</v>
      </c>
      <c r="D3753" s="182">
        <v>48</v>
      </c>
      <c r="E3753" s="114"/>
      <c r="F3753" s="180"/>
      <c r="G3753" s="183"/>
    </row>
    <row r="3754" spans="2:7">
      <c r="B3754" s="175"/>
      <c r="C3754" s="104"/>
      <c r="D3754" s="267"/>
      <c r="E3754" s="114"/>
      <c r="F3754" s="184" t="s">
        <v>339</v>
      </c>
      <c r="G3754" s="170">
        <f>SUM(G3748:G3753)</f>
        <v>22.188124999999999</v>
      </c>
    </row>
    <row r="3755" spans="2:7">
      <c r="B3755" s="175"/>
      <c r="C3755" s="104"/>
      <c r="D3755" s="267"/>
      <c r="E3755" s="114"/>
      <c r="F3755" s="180"/>
      <c r="G3755" s="174"/>
    </row>
    <row r="3756" spans="2:7">
      <c r="B3756" s="169" t="s">
        <v>305</v>
      </c>
      <c r="C3756" s="104"/>
      <c r="D3756" s="267"/>
      <c r="E3756" s="114"/>
      <c r="F3756" s="180"/>
      <c r="G3756" s="174"/>
    </row>
    <row r="3757" spans="2:7" ht="13.5" thickBot="1">
      <c r="B3757" s="175" t="s">
        <v>306</v>
      </c>
      <c r="C3757" s="104"/>
      <c r="D3757" s="267" t="s">
        <v>344</v>
      </c>
      <c r="E3757" s="114">
        <f>+G3754</f>
        <v>22.188124999999999</v>
      </c>
      <c r="F3757" s="173">
        <v>0.03</v>
      </c>
      <c r="G3757" s="183">
        <f>E3757*F3757</f>
        <v>0.66564374999999998</v>
      </c>
    </row>
    <row r="3758" spans="2:7">
      <c r="B3758" s="175"/>
      <c r="C3758" s="104"/>
      <c r="D3758" s="267"/>
      <c r="E3758" s="114"/>
      <c r="F3758" s="118" t="s">
        <v>273</v>
      </c>
      <c r="G3758" s="170">
        <f>SUM(G3755:G3757)</f>
        <v>0.66564374999999998</v>
      </c>
    </row>
    <row r="3759" spans="2:7">
      <c r="B3759" s="175"/>
      <c r="C3759" s="104"/>
      <c r="D3759" s="267"/>
      <c r="E3759" s="114"/>
      <c r="F3759" s="180"/>
      <c r="G3759" s="174"/>
    </row>
    <row r="3760" spans="2:7">
      <c r="B3760" s="169" t="s">
        <v>267</v>
      </c>
      <c r="C3760" s="104"/>
      <c r="D3760" s="267"/>
      <c r="E3760" s="114"/>
      <c r="F3760" s="180"/>
      <c r="G3760" s="174"/>
    </row>
    <row r="3761" spans="2:7">
      <c r="B3761" s="175" t="s">
        <v>363</v>
      </c>
      <c r="C3761" s="104"/>
      <c r="D3761" s="267" t="s">
        <v>364</v>
      </c>
      <c r="E3761" s="114">
        <v>560.84</v>
      </c>
      <c r="F3761" s="173">
        <f>1/D3762</f>
        <v>0.16666666666666666</v>
      </c>
      <c r="G3761" s="174">
        <f>E3761*F3761</f>
        <v>93.473333333333329</v>
      </c>
    </row>
    <row r="3762" spans="2:7">
      <c r="B3762" s="175"/>
      <c r="C3762" s="181" t="s">
        <v>270</v>
      </c>
      <c r="D3762" s="182">
        <v>6</v>
      </c>
      <c r="E3762" s="114"/>
      <c r="F3762" s="180"/>
      <c r="G3762" s="174"/>
    </row>
    <row r="3763" spans="2:7">
      <c r="B3763" s="175" t="s">
        <v>365</v>
      </c>
      <c r="C3763" s="104"/>
      <c r="D3763" s="267" t="s">
        <v>364</v>
      </c>
      <c r="E3763" s="114">
        <v>566.45000000000005</v>
      </c>
      <c r="F3763" s="173">
        <f>1/D3764</f>
        <v>0.16666666666666666</v>
      </c>
      <c r="G3763" s="174">
        <f>E3763*F3763</f>
        <v>94.408333333333331</v>
      </c>
    </row>
    <row r="3764" spans="2:7">
      <c r="B3764" s="175"/>
      <c r="C3764" s="181" t="s">
        <v>270</v>
      </c>
      <c r="D3764" s="182">
        <v>6</v>
      </c>
      <c r="E3764" s="114"/>
      <c r="F3764" s="180"/>
      <c r="G3764" s="174"/>
    </row>
    <row r="3765" spans="2:7">
      <c r="B3765" s="175" t="s">
        <v>366</v>
      </c>
      <c r="C3765" s="104"/>
      <c r="D3765" s="267" t="s">
        <v>364</v>
      </c>
      <c r="E3765" s="114">
        <v>487.34</v>
      </c>
      <c r="F3765" s="173">
        <f>1/D3766</f>
        <v>0.16666666666666666</v>
      </c>
      <c r="G3765" s="174">
        <f>E3765*F3765</f>
        <v>81.223333333333329</v>
      </c>
    </row>
    <row r="3766" spans="2:7" ht="13.5" thickBot="1">
      <c r="B3766" s="175"/>
      <c r="C3766" s="181" t="s">
        <v>270</v>
      </c>
      <c r="D3766" s="182">
        <v>6</v>
      </c>
      <c r="E3766" s="114"/>
      <c r="F3766" s="180"/>
      <c r="G3766" s="183"/>
    </row>
    <row r="3767" spans="2:7">
      <c r="B3767" s="175"/>
      <c r="C3767" s="104"/>
      <c r="D3767" s="267"/>
      <c r="E3767" s="114"/>
      <c r="F3767" s="184" t="s">
        <v>339</v>
      </c>
      <c r="G3767" s="170">
        <f>SUM(G3761:G3766)</f>
        <v>269.10500000000002</v>
      </c>
    </row>
    <row r="3768" spans="2:7">
      <c r="B3768" s="175"/>
      <c r="C3768" s="104"/>
      <c r="D3768" s="267"/>
      <c r="E3768" s="114"/>
      <c r="F3768" s="180"/>
      <c r="G3768" s="174"/>
    </row>
    <row r="3769" spans="2:7" ht="13.5" thickBot="1">
      <c r="B3769" s="175"/>
      <c r="C3769" s="104"/>
      <c r="D3769" s="267"/>
      <c r="E3769" s="114"/>
      <c r="F3769" s="191" t="s">
        <v>311</v>
      </c>
      <c r="G3769" s="183">
        <f>G3767+G3758+G3754+G3745</f>
        <v>1158.6187687500001</v>
      </c>
    </row>
    <row r="3770" spans="2:7">
      <c r="B3770" s="175"/>
      <c r="C3770" s="104"/>
      <c r="D3770" s="267" t="s">
        <v>285</v>
      </c>
      <c r="E3770" s="197">
        <v>1.05</v>
      </c>
      <c r="F3770" s="191" t="s">
        <v>312</v>
      </c>
      <c r="G3770" s="170">
        <f>+G3769*E3770</f>
        <v>1216.5497071875002</v>
      </c>
    </row>
    <row r="3771" spans="2:7">
      <c r="B3771" s="175"/>
      <c r="C3771" s="104"/>
      <c r="D3771" s="267"/>
      <c r="E3771" s="197"/>
      <c r="F3771" s="191"/>
      <c r="G3771" s="170"/>
    </row>
    <row r="3772" spans="2:7">
      <c r="B3772" s="169" t="s">
        <v>654</v>
      </c>
      <c r="C3772" s="104"/>
      <c r="D3772" s="267" t="s">
        <v>336</v>
      </c>
      <c r="E3772" s="114"/>
      <c r="F3772" s="118"/>
      <c r="G3772" s="170"/>
    </row>
    <row r="3773" spans="2:7">
      <c r="B3773" s="169" t="s">
        <v>289</v>
      </c>
      <c r="C3773" s="104"/>
      <c r="D3773" s="267"/>
      <c r="E3773" s="114"/>
      <c r="F3773" s="118"/>
      <c r="G3773" s="170"/>
    </row>
    <row r="3774" spans="2:7">
      <c r="B3774" s="175" t="s">
        <v>368</v>
      </c>
      <c r="C3774" s="104"/>
      <c r="D3774" s="267" t="s">
        <v>336</v>
      </c>
      <c r="E3774" s="114">
        <v>30</v>
      </c>
      <c r="F3774" s="180">
        <v>1</v>
      </c>
      <c r="G3774" s="174">
        <f>E3774*F3774</f>
        <v>30</v>
      </c>
    </row>
    <row r="3775" spans="2:7">
      <c r="B3775" s="175" t="s">
        <v>369</v>
      </c>
      <c r="C3775" s="104"/>
      <c r="D3775" s="172" t="s">
        <v>295</v>
      </c>
      <c r="E3775" s="114">
        <v>4</v>
      </c>
      <c r="F3775" s="180">
        <v>4</v>
      </c>
      <c r="G3775" s="174">
        <f>E3775*F3775</f>
        <v>16</v>
      </c>
    </row>
    <row r="3776" spans="2:7">
      <c r="B3776" s="175" t="s">
        <v>370</v>
      </c>
      <c r="C3776" s="104"/>
      <c r="D3776" s="172" t="s">
        <v>295</v>
      </c>
      <c r="E3776" s="114">
        <v>8</v>
      </c>
      <c r="F3776" s="180">
        <v>2</v>
      </c>
      <c r="G3776" s="174">
        <f>E3776*F3776</f>
        <v>16</v>
      </c>
    </row>
    <row r="3777" spans="2:7" ht="13.5" thickBot="1">
      <c r="B3777" s="175" t="s">
        <v>371</v>
      </c>
      <c r="C3777" s="104"/>
      <c r="D3777" s="267" t="s">
        <v>291</v>
      </c>
      <c r="E3777" s="114">
        <v>25</v>
      </c>
      <c r="F3777" s="180">
        <v>0.2</v>
      </c>
      <c r="G3777" s="183">
        <f>E3777*F3777</f>
        <v>5</v>
      </c>
    </row>
    <row r="3778" spans="2:7">
      <c r="B3778" s="175"/>
      <c r="C3778" s="104"/>
      <c r="D3778" s="267"/>
      <c r="E3778" s="114"/>
      <c r="F3778" s="184" t="s">
        <v>339</v>
      </c>
      <c r="G3778" s="170">
        <f>SUM(G3774:G3777)</f>
        <v>67</v>
      </c>
    </row>
    <row r="3779" spans="2:7">
      <c r="B3779" s="175"/>
      <c r="C3779" s="104"/>
      <c r="D3779" s="267"/>
      <c r="E3779" s="114"/>
      <c r="F3779" s="180"/>
      <c r="G3779" s="174"/>
    </row>
    <row r="3780" spans="2:7">
      <c r="B3780" s="179" t="s">
        <v>301</v>
      </c>
      <c r="C3780" s="104"/>
      <c r="D3780" s="267"/>
      <c r="E3780" s="114"/>
      <c r="F3780" s="180"/>
      <c r="G3780" s="174"/>
    </row>
    <row r="3781" spans="2:7">
      <c r="B3781" s="175" t="s">
        <v>354</v>
      </c>
      <c r="C3781" s="104"/>
      <c r="D3781" s="267" t="s">
        <v>303</v>
      </c>
      <c r="E3781" s="114">
        <v>700.9</v>
      </c>
      <c r="F3781" s="173">
        <f>1/D3782</f>
        <v>6.6666666666666666E-2</v>
      </c>
      <c r="G3781" s="174">
        <f>E3781*F3781</f>
        <v>46.726666666666667</v>
      </c>
    </row>
    <row r="3782" spans="2:7">
      <c r="B3782" s="175"/>
      <c r="C3782" s="181" t="s">
        <v>270</v>
      </c>
      <c r="D3782" s="182">
        <v>15</v>
      </c>
      <c r="E3782" s="114"/>
      <c r="F3782" s="180"/>
      <c r="G3782" s="174"/>
    </row>
    <row r="3783" spans="2:7">
      <c r="B3783" s="175" t="s">
        <v>304</v>
      </c>
      <c r="C3783" s="104"/>
      <c r="D3783" s="267" t="s">
        <v>303</v>
      </c>
      <c r="E3783" s="114">
        <v>355.01</v>
      </c>
      <c r="F3783" s="173">
        <f>1/D3784</f>
        <v>0.26666666666666666</v>
      </c>
      <c r="G3783" s="174">
        <f>E3783*F3783</f>
        <v>94.669333333333327</v>
      </c>
    </row>
    <row r="3784" spans="2:7" ht="13.5" thickBot="1">
      <c r="B3784" s="175"/>
      <c r="C3784" s="181" t="s">
        <v>270</v>
      </c>
      <c r="D3784" s="182">
        <v>3.75</v>
      </c>
      <c r="E3784" s="114"/>
      <c r="F3784" s="180"/>
      <c r="G3784" s="183"/>
    </row>
    <row r="3785" spans="2:7">
      <c r="B3785" s="175"/>
      <c r="C3785" s="104"/>
      <c r="D3785" s="267"/>
      <c r="E3785" s="114"/>
      <c r="F3785" s="184" t="s">
        <v>339</v>
      </c>
      <c r="G3785" s="170">
        <f>SUM(G3781:G3784)</f>
        <v>141.39599999999999</v>
      </c>
    </row>
    <row r="3786" spans="2:7">
      <c r="B3786" s="175"/>
      <c r="C3786" s="104"/>
      <c r="D3786" s="267"/>
      <c r="E3786" s="114"/>
      <c r="F3786" s="180"/>
      <c r="G3786" s="174"/>
    </row>
    <row r="3787" spans="2:7">
      <c r="B3787" s="169" t="s">
        <v>305</v>
      </c>
      <c r="C3787" s="104"/>
      <c r="D3787" s="267"/>
      <c r="E3787" s="114"/>
      <c r="F3787" s="180"/>
      <c r="G3787" s="174"/>
    </row>
    <row r="3788" spans="2:7" ht="13.5" thickBot="1">
      <c r="B3788" s="175" t="s">
        <v>306</v>
      </c>
      <c r="C3788" s="104"/>
      <c r="D3788" s="267" t="s">
        <v>307</v>
      </c>
      <c r="E3788" s="114">
        <f>+G3785</f>
        <v>141.39599999999999</v>
      </c>
      <c r="F3788" s="180">
        <v>0.03</v>
      </c>
      <c r="G3788" s="183">
        <f>E3788*F3788</f>
        <v>4.2418799999999992</v>
      </c>
    </row>
    <row r="3789" spans="2:7">
      <c r="B3789" s="175"/>
      <c r="C3789" s="104"/>
      <c r="D3789" s="267"/>
      <c r="E3789" s="114"/>
      <c r="F3789" s="184" t="s">
        <v>339</v>
      </c>
      <c r="G3789" s="170">
        <f>SUM(G3786:G3788)</f>
        <v>4.2418799999999992</v>
      </c>
    </row>
    <row r="3790" spans="2:7">
      <c r="B3790" s="175"/>
      <c r="C3790" s="104"/>
      <c r="D3790" s="267"/>
      <c r="E3790" s="114"/>
      <c r="F3790" s="180"/>
      <c r="G3790" s="174"/>
    </row>
    <row r="3791" spans="2:7" ht="13.5" thickBot="1">
      <c r="B3791" s="175"/>
      <c r="C3791" s="104"/>
      <c r="D3791" s="267"/>
      <c r="E3791" s="114"/>
      <c r="F3791" s="191" t="s">
        <v>284</v>
      </c>
      <c r="G3791" s="183">
        <f>G3789+G3785+G3778</f>
        <v>212.63788</v>
      </c>
    </row>
    <row r="3792" spans="2:7">
      <c r="B3792" s="175"/>
      <c r="C3792" s="104"/>
      <c r="D3792" s="181" t="s">
        <v>11</v>
      </c>
      <c r="E3792" s="197">
        <v>3</v>
      </c>
      <c r="F3792" s="118" t="s">
        <v>273</v>
      </c>
      <c r="G3792" s="170">
        <f>TRUNC(G3791*E3792,2)</f>
        <v>637.91</v>
      </c>
    </row>
    <row r="3793" spans="2:7">
      <c r="B3793" s="175"/>
      <c r="C3793" s="104"/>
      <c r="D3793" s="267"/>
      <c r="E3793" s="197"/>
      <c r="F3793" s="118"/>
      <c r="G3793" s="170"/>
    </row>
    <row r="3794" spans="2:7">
      <c r="B3794" s="175"/>
      <c r="C3794" s="104" t="s">
        <v>372</v>
      </c>
      <c r="D3794" s="267">
        <v>2</v>
      </c>
      <c r="E3794" s="197"/>
      <c r="F3794" s="191" t="s">
        <v>312</v>
      </c>
      <c r="G3794" s="170">
        <f>G3792/D3794</f>
        <v>318.95499999999998</v>
      </c>
    </row>
    <row r="3795" spans="2:7" ht="13.5" thickBot="1">
      <c r="B3795" s="175"/>
      <c r="C3795" s="104"/>
      <c r="D3795" s="267"/>
      <c r="E3795" s="197"/>
      <c r="F3795" s="191"/>
      <c r="G3795" s="170"/>
    </row>
    <row r="3796" spans="2:7" ht="14.25" thickTop="1" thickBot="1">
      <c r="B3796" s="185"/>
      <c r="C3796" s="186"/>
      <c r="D3796" s="186"/>
      <c r="E3796" s="187" t="s">
        <v>274</v>
      </c>
      <c r="F3796" s="188"/>
      <c r="G3796" s="189">
        <f>G3794+G3770+G3735+G3730+G3726+G3715</f>
        <v>2318.4833988541664</v>
      </c>
    </row>
    <row r="3797" spans="2:7" ht="13.5" thickTop="1">
      <c r="B3797" s="175"/>
      <c r="C3797" s="104"/>
      <c r="D3797" s="104"/>
      <c r="E3797" s="112" t="s">
        <v>275</v>
      </c>
      <c r="F3797" s="113">
        <v>10</v>
      </c>
      <c r="G3797" s="190">
        <f>(+G3796*F3797)/100</f>
        <v>231.84833988541664</v>
      </c>
    </row>
    <row r="3798" spans="2:7" ht="13.5" thickBot="1">
      <c r="B3798" s="175"/>
      <c r="C3798" s="104"/>
      <c r="D3798" s="104"/>
      <c r="E3798" s="191"/>
      <c r="F3798" s="113"/>
      <c r="G3798" s="183"/>
    </row>
    <row r="3799" spans="2:7">
      <c r="B3799" s="175"/>
      <c r="C3799" s="104"/>
      <c r="D3799" s="104"/>
      <c r="E3799" s="191" t="s">
        <v>276</v>
      </c>
      <c r="F3799" s="113"/>
      <c r="G3799" s="174">
        <f>G3796+G3797+G3798</f>
        <v>2550.3317387395828</v>
      </c>
    </row>
    <row r="3800" spans="2:7" ht="13.5" thickBot="1">
      <c r="B3800" s="175"/>
      <c r="C3800" s="104"/>
      <c r="D3800" s="104"/>
      <c r="E3800" s="191" t="s">
        <v>277</v>
      </c>
      <c r="F3800" s="113">
        <v>0.7</v>
      </c>
      <c r="G3800" s="183">
        <f>(+F3800*G3799)/100</f>
        <v>17.852322171177079</v>
      </c>
    </row>
    <row r="3801" spans="2:7">
      <c r="B3801" s="175"/>
      <c r="C3801" s="104"/>
      <c r="D3801" s="104"/>
      <c r="E3801" s="191" t="s">
        <v>276</v>
      </c>
      <c r="F3801" s="113"/>
      <c r="G3801" s="174">
        <f>+G3799+G3800</f>
        <v>2568.1840609107599</v>
      </c>
    </row>
    <row r="3802" spans="2:7" ht="13.5" thickBot="1">
      <c r="B3802" s="175"/>
      <c r="C3802" s="104"/>
      <c r="D3802" s="104"/>
      <c r="E3802" s="191" t="s">
        <v>278</v>
      </c>
      <c r="F3802" s="113">
        <v>3.8</v>
      </c>
      <c r="G3802" s="183">
        <f>(+F3802*G3801)/100</f>
        <v>97.590994314608864</v>
      </c>
    </row>
    <row r="3803" spans="2:7">
      <c r="B3803" s="175"/>
      <c r="C3803" s="104"/>
      <c r="D3803" s="104"/>
      <c r="E3803" s="191" t="s">
        <v>276</v>
      </c>
      <c r="F3803" s="113"/>
      <c r="G3803" s="174">
        <f>+G3801+G3802</f>
        <v>2665.7750552253688</v>
      </c>
    </row>
    <row r="3804" spans="2:7" ht="13.5" thickBot="1">
      <c r="B3804" s="175"/>
      <c r="C3804" s="104"/>
      <c r="D3804" s="104"/>
      <c r="E3804" s="191" t="s">
        <v>279</v>
      </c>
      <c r="F3804" s="113">
        <v>0.5</v>
      </c>
      <c r="G3804" s="183">
        <f>G3803*F3804/100</f>
        <v>13.328875276126844</v>
      </c>
    </row>
    <row r="3805" spans="2:7" ht="13.5" thickBot="1">
      <c r="B3805" s="175"/>
      <c r="C3805" s="104"/>
      <c r="D3805" s="104"/>
      <c r="E3805" s="118" t="s">
        <v>273</v>
      </c>
      <c r="F3805" s="110"/>
      <c r="G3805" s="170">
        <f>G3803+G3804</f>
        <v>2679.1039305014956</v>
      </c>
    </row>
    <row r="3806" spans="2:7" ht="14.25" thickTop="1" thickBot="1">
      <c r="B3806" s="185"/>
      <c r="C3806" s="186"/>
      <c r="D3806" s="186"/>
      <c r="E3806" s="187" t="s">
        <v>6</v>
      </c>
      <c r="F3806" s="188"/>
      <c r="G3806" s="189">
        <f>+G3805</f>
        <v>2679.1039305014956</v>
      </c>
    </row>
    <row r="3807" spans="2:7" ht="13.5" thickTop="1"/>
    <row r="3809" spans="1:7">
      <c r="F3809" s="271" t="s">
        <v>10</v>
      </c>
      <c r="G3809" s="117" t="s">
        <v>291</v>
      </c>
    </row>
    <row r="3811" spans="1:7">
      <c r="B3811" s="111" t="s">
        <v>262</v>
      </c>
    </row>
    <row r="3812" spans="1:7" ht="14.25">
      <c r="A3812" s="111">
        <v>65</v>
      </c>
      <c r="B3812" s="488" t="s">
        <v>591</v>
      </c>
      <c r="C3812" s="488"/>
      <c r="D3812" s="488"/>
      <c r="E3812" s="488"/>
      <c r="F3812" s="488"/>
      <c r="G3812" s="488"/>
    </row>
    <row r="3813" spans="1:7" ht="13.5" thickBot="1">
      <c r="B3813" s="117"/>
    </row>
    <row r="3814" spans="1:7" ht="13.5" thickTop="1">
      <c r="B3814" s="472" t="s">
        <v>265</v>
      </c>
      <c r="C3814" s="473"/>
      <c r="D3814" s="464" t="s">
        <v>10</v>
      </c>
      <c r="E3814" s="464" t="s">
        <v>266</v>
      </c>
      <c r="F3814" s="464" t="s">
        <v>11</v>
      </c>
      <c r="G3814" s="464" t="s">
        <v>14</v>
      </c>
    </row>
    <row r="3815" spans="1:7" ht="13.5" thickBot="1">
      <c r="B3815" s="474"/>
      <c r="C3815" s="475"/>
      <c r="D3815" s="476"/>
      <c r="E3815" s="476"/>
      <c r="F3815" s="476"/>
      <c r="G3815" s="476"/>
    </row>
    <row r="3816" spans="1:7" ht="13.5" thickTop="1">
      <c r="B3816" s="169" t="s">
        <v>289</v>
      </c>
      <c r="C3816" s="104"/>
      <c r="D3816" s="267"/>
      <c r="E3816" s="114"/>
      <c r="F3816" s="114"/>
      <c r="G3816" s="170"/>
    </row>
    <row r="3817" spans="1:7">
      <c r="B3817" s="175" t="s">
        <v>655</v>
      </c>
      <c r="C3817" s="104"/>
      <c r="D3817" s="267" t="s">
        <v>291</v>
      </c>
      <c r="E3817" s="114">
        <v>9.5</v>
      </c>
      <c r="F3817" s="173">
        <v>1.2284200000000001</v>
      </c>
      <c r="G3817" s="174">
        <f>E3817*F3817</f>
        <v>11.66999</v>
      </c>
    </row>
    <row r="3818" spans="1:7">
      <c r="B3818" s="175" t="s">
        <v>656</v>
      </c>
      <c r="C3818" s="104"/>
      <c r="D3818" s="267" t="s">
        <v>291</v>
      </c>
      <c r="E3818" s="114">
        <v>42.5</v>
      </c>
      <c r="F3818" s="173">
        <v>0.25</v>
      </c>
      <c r="G3818" s="174">
        <f>E3818*F3818</f>
        <v>10.625</v>
      </c>
    </row>
    <row r="3819" spans="1:7" ht="13.5" thickBot="1">
      <c r="B3819" s="175" t="s">
        <v>558</v>
      </c>
      <c r="C3819" s="104"/>
      <c r="D3819" s="267" t="s">
        <v>291</v>
      </c>
      <c r="E3819" s="114">
        <v>36.799999999999997</v>
      </c>
      <c r="F3819" s="173">
        <v>3.5000000000000003E-2</v>
      </c>
      <c r="G3819" s="183">
        <f>+F3819*E3819</f>
        <v>1.288</v>
      </c>
    </row>
    <row r="3820" spans="1:7">
      <c r="B3820" s="176"/>
      <c r="C3820" s="177"/>
      <c r="D3820" s="177"/>
      <c r="E3820" s="177"/>
      <c r="F3820" s="118" t="s">
        <v>273</v>
      </c>
      <c r="G3820" s="178">
        <f>SUM(G3817:G3819)</f>
        <v>23.582989999999999</v>
      </c>
    </row>
    <row r="3821" spans="1:7">
      <c r="B3821" s="169"/>
      <c r="C3821" s="104"/>
      <c r="D3821" s="267"/>
      <c r="E3821" s="114"/>
      <c r="F3821" s="118"/>
      <c r="G3821" s="170"/>
    </row>
    <row r="3822" spans="1:7">
      <c r="B3822" s="179" t="s">
        <v>301</v>
      </c>
      <c r="C3822" s="177"/>
      <c r="D3822" s="177"/>
      <c r="E3822" s="177"/>
      <c r="F3822" s="118"/>
      <c r="G3822" s="170"/>
    </row>
    <row r="3823" spans="1:7">
      <c r="B3823" s="175" t="s">
        <v>354</v>
      </c>
      <c r="C3823" s="104"/>
      <c r="D3823" s="267" t="s">
        <v>303</v>
      </c>
      <c r="E3823" s="114">
        <v>700.9</v>
      </c>
      <c r="F3823" s="173">
        <f>1/D3824</f>
        <v>5.0000000000000001E-3</v>
      </c>
      <c r="G3823" s="174">
        <f>E3823*F3823</f>
        <v>3.5045000000000002</v>
      </c>
    </row>
    <row r="3824" spans="1:7">
      <c r="B3824" s="175"/>
      <c r="C3824" s="181" t="s">
        <v>270</v>
      </c>
      <c r="D3824" s="182">
        <v>200</v>
      </c>
      <c r="E3824" s="114"/>
      <c r="F3824" s="173"/>
      <c r="G3824" s="174"/>
    </row>
    <row r="3825" spans="2:7">
      <c r="B3825" s="175" t="s">
        <v>304</v>
      </c>
      <c r="C3825" s="104"/>
      <c r="D3825" s="267" t="s">
        <v>303</v>
      </c>
      <c r="E3825" s="114">
        <v>355.01</v>
      </c>
      <c r="F3825" s="173">
        <f>1/D3826</f>
        <v>5.0000000000000001E-3</v>
      </c>
      <c r="G3825" s="174">
        <f>E3825*F3825</f>
        <v>1.77505</v>
      </c>
    </row>
    <row r="3826" spans="2:7">
      <c r="B3826" s="175"/>
      <c r="C3826" s="181" t="s">
        <v>270</v>
      </c>
      <c r="D3826" s="182">
        <v>200</v>
      </c>
      <c r="E3826" s="114"/>
      <c r="F3826" s="173"/>
      <c r="G3826" s="174"/>
    </row>
    <row r="3827" spans="2:7">
      <c r="B3827" s="175" t="s">
        <v>644</v>
      </c>
      <c r="C3827" s="104"/>
      <c r="D3827" s="267" t="s">
        <v>303</v>
      </c>
      <c r="E3827" s="114">
        <v>585.62</v>
      </c>
      <c r="F3827" s="173">
        <f>1/D3828</f>
        <v>0.01</v>
      </c>
      <c r="G3827" s="174">
        <f>E3827*F3827</f>
        <v>5.8562000000000003</v>
      </c>
    </row>
    <row r="3828" spans="2:7">
      <c r="B3828" s="175"/>
      <c r="C3828" s="181" t="s">
        <v>270</v>
      </c>
      <c r="D3828" s="182">
        <v>100</v>
      </c>
      <c r="E3828" s="114"/>
      <c r="F3828" s="173"/>
      <c r="G3828" s="174"/>
    </row>
    <row r="3829" spans="2:7">
      <c r="B3829" s="175" t="s">
        <v>304</v>
      </c>
      <c r="C3829" s="104"/>
      <c r="D3829" s="267" t="s">
        <v>303</v>
      </c>
      <c r="E3829" s="114">
        <v>355.01</v>
      </c>
      <c r="F3829" s="173">
        <f>1/D3830</f>
        <v>0.01</v>
      </c>
      <c r="G3829" s="174">
        <f>E3829*F3829</f>
        <v>3.5501</v>
      </c>
    </row>
    <row r="3830" spans="2:7" ht="13.5" thickBot="1">
      <c r="B3830" s="175"/>
      <c r="C3830" s="181" t="s">
        <v>270</v>
      </c>
      <c r="D3830" s="182">
        <v>100</v>
      </c>
      <c r="E3830" s="114"/>
      <c r="F3830" s="173"/>
      <c r="G3830" s="183"/>
    </row>
    <row r="3831" spans="2:7">
      <c r="B3831" s="175"/>
      <c r="C3831" s="104"/>
      <c r="D3831" s="267"/>
      <c r="E3831" s="114"/>
      <c r="F3831" s="118" t="s">
        <v>273</v>
      </c>
      <c r="G3831" s="170">
        <f>SUM(G3823:G3829)</f>
        <v>14.685850000000002</v>
      </c>
    </row>
    <row r="3832" spans="2:7">
      <c r="B3832" s="175"/>
      <c r="C3832" s="104"/>
      <c r="D3832" s="267"/>
      <c r="E3832" s="114"/>
      <c r="F3832" s="118"/>
      <c r="G3832" s="170"/>
    </row>
    <row r="3833" spans="2:7">
      <c r="B3833" s="169" t="s">
        <v>305</v>
      </c>
      <c r="C3833" s="104"/>
      <c r="D3833" s="267"/>
      <c r="E3833" s="114"/>
      <c r="F3833" s="118"/>
      <c r="G3833" s="170"/>
    </row>
    <row r="3834" spans="2:7" ht="13.5" thickBot="1">
      <c r="B3834" s="175" t="s">
        <v>306</v>
      </c>
      <c r="C3834" s="104"/>
      <c r="D3834" s="267" t="s">
        <v>344</v>
      </c>
      <c r="E3834" s="114">
        <f>+G3831</f>
        <v>14.685850000000002</v>
      </c>
      <c r="F3834" s="173">
        <v>0.03</v>
      </c>
      <c r="G3834" s="183">
        <f>E3834*F3834</f>
        <v>0.44057550000000006</v>
      </c>
    </row>
    <row r="3835" spans="2:7">
      <c r="B3835" s="175"/>
      <c r="C3835" s="104"/>
      <c r="D3835" s="267"/>
      <c r="E3835" s="114"/>
      <c r="F3835" s="118" t="s">
        <v>273</v>
      </c>
      <c r="G3835" s="170">
        <f>SUM(G3832:G3834)</f>
        <v>0.44057550000000006</v>
      </c>
    </row>
    <row r="3836" spans="2:7">
      <c r="B3836" s="169"/>
      <c r="C3836" s="104"/>
      <c r="D3836" s="267"/>
      <c r="E3836" s="114"/>
      <c r="F3836" s="118"/>
      <c r="G3836" s="170"/>
    </row>
    <row r="3837" spans="2:7">
      <c r="B3837" s="169" t="s">
        <v>308</v>
      </c>
      <c r="C3837" s="104"/>
      <c r="D3837" s="267"/>
      <c r="E3837" s="114"/>
      <c r="F3837" s="118"/>
      <c r="G3837" s="170"/>
    </row>
    <row r="3838" spans="2:7">
      <c r="B3838" s="175" t="s">
        <v>652</v>
      </c>
      <c r="C3838" s="104"/>
      <c r="D3838" s="267" t="s">
        <v>269</v>
      </c>
      <c r="E3838" s="114">
        <v>127.5</v>
      </c>
      <c r="F3838" s="173">
        <f>1/D3839</f>
        <v>3.0000300003000031E-2</v>
      </c>
      <c r="G3838" s="174">
        <f>E3838*F3838</f>
        <v>3.8250382503825038</v>
      </c>
    </row>
    <row r="3839" spans="2:7" ht="13.5" thickBot="1">
      <c r="B3839" s="175"/>
      <c r="C3839" s="181" t="s">
        <v>270</v>
      </c>
      <c r="D3839" s="182">
        <v>33.332999999999998</v>
      </c>
      <c r="E3839" s="114"/>
      <c r="F3839" s="173"/>
      <c r="G3839" s="183"/>
    </row>
    <row r="3840" spans="2:7">
      <c r="B3840" s="175"/>
      <c r="C3840" s="104"/>
      <c r="D3840" s="267"/>
      <c r="E3840" s="114"/>
      <c r="F3840" s="118" t="s">
        <v>273</v>
      </c>
      <c r="G3840" s="170">
        <f>SUM(G3838:G3839)</f>
        <v>3.8250382503825038</v>
      </c>
    </row>
    <row r="3841" spans="2:7" ht="13.5" thickBot="1">
      <c r="B3841" s="175"/>
      <c r="C3841" s="104"/>
      <c r="D3841" s="267"/>
      <c r="E3841" s="114"/>
      <c r="F3841" s="173"/>
      <c r="G3841" s="174"/>
    </row>
    <row r="3842" spans="2:7" ht="14.25" thickTop="1" thickBot="1">
      <c r="B3842" s="185"/>
      <c r="C3842" s="186"/>
      <c r="D3842" s="186"/>
      <c r="E3842" s="187" t="s">
        <v>274</v>
      </c>
      <c r="F3842" s="188"/>
      <c r="G3842" s="189">
        <f>G3840+G3835+G3820+G3831</f>
        <v>42.534453750382504</v>
      </c>
    </row>
    <row r="3843" spans="2:7" ht="13.5" thickTop="1">
      <c r="B3843" s="175"/>
      <c r="C3843" s="104"/>
      <c r="D3843" s="104"/>
      <c r="E3843" s="112" t="s">
        <v>275</v>
      </c>
      <c r="F3843" s="113">
        <v>10</v>
      </c>
      <c r="G3843" s="190">
        <f>(+G3842*F3843)/100</f>
        <v>4.2534453750382504</v>
      </c>
    </row>
    <row r="3844" spans="2:7" ht="13.5" thickBot="1">
      <c r="B3844" s="175"/>
      <c r="C3844" s="104"/>
      <c r="D3844" s="104"/>
      <c r="E3844" s="191"/>
      <c r="F3844" s="113"/>
      <c r="G3844" s="183"/>
    </row>
    <row r="3845" spans="2:7">
      <c r="B3845" s="175"/>
      <c r="C3845" s="104"/>
      <c r="D3845" s="104"/>
      <c r="E3845" s="191" t="s">
        <v>276</v>
      </c>
      <c r="F3845" s="113"/>
      <c r="G3845" s="174">
        <f>G3842+G3843+G3844</f>
        <v>46.787899125420751</v>
      </c>
    </row>
    <row r="3846" spans="2:7" ht="13.5" thickBot="1">
      <c r="B3846" s="175"/>
      <c r="C3846" s="104"/>
      <c r="D3846" s="104"/>
      <c r="E3846" s="191" t="s">
        <v>277</v>
      </c>
      <c r="F3846" s="113">
        <v>0.7</v>
      </c>
      <c r="G3846" s="183">
        <f>(+F3846*G3845)/100</f>
        <v>0.32751529387794526</v>
      </c>
    </row>
    <row r="3847" spans="2:7">
      <c r="B3847" s="175"/>
      <c r="C3847" s="104"/>
      <c r="D3847" s="104"/>
      <c r="E3847" s="191" t="s">
        <v>276</v>
      </c>
      <c r="F3847" s="113"/>
      <c r="G3847" s="174">
        <f>+G3845+G3846</f>
        <v>47.115414419298695</v>
      </c>
    </row>
    <row r="3848" spans="2:7" ht="13.5" thickBot="1">
      <c r="B3848" s="175"/>
      <c r="C3848" s="104"/>
      <c r="D3848" s="104"/>
      <c r="E3848" s="191" t="s">
        <v>278</v>
      </c>
      <c r="F3848" s="113">
        <v>3.8</v>
      </c>
      <c r="G3848" s="183">
        <f>(+F3848*G3847)/100</f>
        <v>1.7903857479333505</v>
      </c>
    </row>
    <row r="3849" spans="2:7">
      <c r="B3849" s="175"/>
      <c r="C3849" s="104"/>
      <c r="D3849" s="104"/>
      <c r="E3849" s="191" t="s">
        <v>276</v>
      </c>
      <c r="F3849" s="113"/>
      <c r="G3849" s="174">
        <f>+G3847+G3848</f>
        <v>48.905800167232044</v>
      </c>
    </row>
    <row r="3850" spans="2:7" ht="13.5" thickBot="1">
      <c r="B3850" s="175"/>
      <c r="C3850" s="104"/>
      <c r="D3850" s="104"/>
      <c r="E3850" s="191" t="s">
        <v>279</v>
      </c>
      <c r="F3850" s="113">
        <v>0.5</v>
      </c>
      <c r="G3850" s="183">
        <f>G3849*F3850/100</f>
        <v>0.24452900083616022</v>
      </c>
    </row>
    <row r="3851" spans="2:7" ht="13.5" thickBot="1">
      <c r="B3851" s="175"/>
      <c r="C3851" s="104"/>
      <c r="D3851" s="104"/>
      <c r="E3851" s="118" t="s">
        <v>273</v>
      </c>
      <c r="F3851" s="110"/>
      <c r="G3851" s="170">
        <f>G3849+G3850</f>
        <v>49.150329168068204</v>
      </c>
    </row>
    <row r="3852" spans="2:7" ht="14.25" thickTop="1" thickBot="1">
      <c r="B3852" s="185"/>
      <c r="C3852" s="186"/>
      <c r="D3852" s="186"/>
      <c r="E3852" s="187" t="s">
        <v>6</v>
      </c>
      <c r="F3852" s="188"/>
      <c r="G3852" s="189">
        <f>+G3851</f>
        <v>49.150329168068204</v>
      </c>
    </row>
    <row r="3853" spans="2:7" ht="13.5" thickTop="1"/>
    <row r="3855" spans="2:7">
      <c r="B3855" s="275"/>
      <c r="C3855" s="479" t="s">
        <v>657</v>
      </c>
      <c r="D3855" s="479"/>
      <c r="E3855" s="479"/>
      <c r="F3855" s="479"/>
      <c r="G3855" s="479"/>
    </row>
    <row r="3856" spans="2:7">
      <c r="B3856" s="275"/>
      <c r="C3856" s="274"/>
      <c r="D3856" s="274"/>
      <c r="E3856" s="274"/>
      <c r="F3856" s="271" t="s">
        <v>10</v>
      </c>
      <c r="G3856" s="117" t="s">
        <v>389</v>
      </c>
    </row>
    <row r="3857" spans="1:7">
      <c r="B3857" s="275" t="s">
        <v>45</v>
      </c>
      <c r="C3857" s="479" t="s">
        <v>593</v>
      </c>
      <c r="D3857" s="479"/>
      <c r="E3857" s="479"/>
      <c r="F3857" s="479"/>
      <c r="G3857" s="479"/>
    </row>
    <row r="3858" spans="1:7">
      <c r="B3858" s="275" t="s">
        <v>249</v>
      </c>
      <c r="C3858" s="480" t="s">
        <v>594</v>
      </c>
      <c r="D3858" s="480"/>
      <c r="E3858" s="480"/>
      <c r="F3858" s="480"/>
      <c r="G3858" s="480"/>
    </row>
    <row r="3859" spans="1:7">
      <c r="B3859" s="275" t="s">
        <v>595</v>
      </c>
      <c r="C3859" s="479" t="s">
        <v>596</v>
      </c>
      <c r="D3859" s="479"/>
      <c r="E3859" s="479"/>
      <c r="F3859" s="479"/>
      <c r="G3859" s="479"/>
    </row>
    <row r="3860" spans="1:7">
      <c r="A3860" s="111">
        <v>66</v>
      </c>
      <c r="B3860" s="275" t="s">
        <v>597</v>
      </c>
      <c r="C3860" s="480" t="s">
        <v>598</v>
      </c>
      <c r="D3860" s="480"/>
      <c r="E3860" s="480"/>
      <c r="F3860" s="480"/>
      <c r="G3860" s="480"/>
    </row>
    <row r="3861" spans="1:7" ht="13.5" thickBot="1">
      <c r="B3861" s="117"/>
    </row>
    <row r="3862" spans="1:7" ht="13.5" thickTop="1">
      <c r="B3862" s="472" t="s">
        <v>265</v>
      </c>
      <c r="C3862" s="473"/>
      <c r="D3862" s="464" t="s">
        <v>10</v>
      </c>
      <c r="E3862" s="464" t="s">
        <v>266</v>
      </c>
      <c r="F3862" s="464" t="s">
        <v>11</v>
      </c>
      <c r="G3862" s="464" t="s">
        <v>14</v>
      </c>
    </row>
    <row r="3863" spans="1:7" ht="13.5" thickBot="1">
      <c r="B3863" s="474"/>
      <c r="C3863" s="475"/>
      <c r="D3863" s="476"/>
      <c r="E3863" s="476"/>
      <c r="F3863" s="476"/>
      <c r="G3863" s="476"/>
    </row>
    <row r="3864" spans="1:7" ht="13.5" thickTop="1">
      <c r="B3864" s="169" t="s">
        <v>289</v>
      </c>
      <c r="C3864" s="104"/>
      <c r="D3864" s="267"/>
      <c r="E3864" s="114"/>
      <c r="F3864" s="114"/>
      <c r="G3864" s="170"/>
    </row>
    <row r="3865" spans="1:7">
      <c r="B3865" s="175" t="s">
        <v>658</v>
      </c>
      <c r="C3865" s="104"/>
      <c r="D3865" s="267" t="s">
        <v>291</v>
      </c>
      <c r="E3865" s="114">
        <v>330</v>
      </c>
      <c r="F3865" s="173">
        <v>1.02</v>
      </c>
      <c r="G3865" s="174">
        <f>E3865*F3865</f>
        <v>336.6</v>
      </c>
    </row>
    <row r="3866" spans="1:7">
      <c r="B3866" s="175" t="s">
        <v>659</v>
      </c>
      <c r="C3866" s="104"/>
      <c r="D3866" s="267" t="s">
        <v>291</v>
      </c>
      <c r="E3866" s="114">
        <v>224</v>
      </c>
      <c r="F3866" s="173">
        <v>3.5000000000000003E-2</v>
      </c>
      <c r="G3866" s="174">
        <f>E3866*F3866</f>
        <v>7.8400000000000007</v>
      </c>
    </row>
    <row r="3867" spans="1:7">
      <c r="B3867" s="175" t="s">
        <v>660</v>
      </c>
      <c r="C3867" s="104"/>
      <c r="D3867" s="267" t="s">
        <v>291</v>
      </c>
      <c r="E3867" s="114">
        <v>160</v>
      </c>
      <c r="F3867" s="173">
        <v>1.02</v>
      </c>
      <c r="G3867" s="174">
        <f>E3867*F3867</f>
        <v>163.19999999999999</v>
      </c>
    </row>
    <row r="3868" spans="1:7">
      <c r="B3868" s="175" t="s">
        <v>661</v>
      </c>
      <c r="C3868" s="104"/>
      <c r="D3868" s="267" t="s">
        <v>291</v>
      </c>
      <c r="E3868" s="114">
        <v>116</v>
      </c>
      <c r="F3868" s="173">
        <v>3.5000000000000003E-2</v>
      </c>
      <c r="G3868" s="174">
        <f>E3868*F3868</f>
        <v>4.0600000000000005</v>
      </c>
    </row>
    <row r="3869" spans="1:7">
      <c r="B3869" s="175" t="s">
        <v>662</v>
      </c>
      <c r="C3869" s="104"/>
      <c r="D3869" s="267" t="s">
        <v>291</v>
      </c>
      <c r="E3869" s="114">
        <v>17.2</v>
      </c>
      <c r="F3869" s="173">
        <v>5.16</v>
      </c>
      <c r="G3869" s="174">
        <f>E3869*F3869</f>
        <v>88.751999999999995</v>
      </c>
    </row>
    <row r="3870" spans="1:7">
      <c r="B3870" s="171" t="s">
        <v>663</v>
      </c>
      <c r="C3870" s="104"/>
      <c r="D3870" s="267" t="s">
        <v>395</v>
      </c>
      <c r="E3870" s="114">
        <v>56</v>
      </c>
      <c r="F3870" s="173">
        <v>1</v>
      </c>
      <c r="G3870" s="174">
        <f>+F3870*E3870</f>
        <v>56</v>
      </c>
    </row>
    <row r="3871" spans="1:7">
      <c r="B3871" s="175" t="s">
        <v>664</v>
      </c>
      <c r="C3871" s="104"/>
      <c r="D3871" s="267" t="s">
        <v>395</v>
      </c>
      <c r="E3871" s="114">
        <v>48</v>
      </c>
      <c r="F3871" s="173">
        <v>0.4</v>
      </c>
      <c r="G3871" s="174">
        <f>+F3871*E3871</f>
        <v>19.200000000000003</v>
      </c>
    </row>
    <row r="3872" spans="1:7">
      <c r="B3872" s="175" t="s">
        <v>665</v>
      </c>
      <c r="C3872" s="104"/>
      <c r="D3872" s="267" t="s">
        <v>291</v>
      </c>
      <c r="E3872" s="114">
        <v>32</v>
      </c>
      <c r="F3872" s="173">
        <v>1.67</v>
      </c>
      <c r="G3872" s="174">
        <f>E3872*F3872</f>
        <v>53.44</v>
      </c>
    </row>
    <row r="3873" spans="2:7">
      <c r="B3873" s="171" t="s">
        <v>649</v>
      </c>
      <c r="C3873" s="104"/>
      <c r="D3873" s="172" t="s">
        <v>291</v>
      </c>
      <c r="E3873" s="114">
        <v>14.5</v>
      </c>
      <c r="F3873" s="173">
        <v>4.4000000000000004</v>
      </c>
      <c r="G3873" s="174">
        <f>E3873*F3873</f>
        <v>63.800000000000004</v>
      </c>
    </row>
    <row r="3874" spans="2:7" ht="13.5" thickBot="1">
      <c r="B3874" s="171" t="s">
        <v>558</v>
      </c>
      <c r="C3874" s="104"/>
      <c r="D3874" s="172" t="s">
        <v>291</v>
      </c>
      <c r="E3874" s="114">
        <v>36.799999999999997</v>
      </c>
      <c r="F3874" s="173">
        <v>1</v>
      </c>
      <c r="G3874" s="183">
        <f>E3874*F3874</f>
        <v>36.799999999999997</v>
      </c>
    </row>
    <row r="3875" spans="2:7">
      <c r="B3875" s="176"/>
      <c r="C3875" s="177"/>
      <c r="D3875" s="177"/>
      <c r="E3875" s="177"/>
      <c r="F3875" s="118" t="s">
        <v>273</v>
      </c>
      <c r="G3875" s="178">
        <f>SUM(G3865:G3874)</f>
        <v>829.69200000000001</v>
      </c>
    </row>
    <row r="3876" spans="2:7">
      <c r="B3876" s="169" t="s">
        <v>338</v>
      </c>
      <c r="C3876" s="104"/>
      <c r="D3876" s="267"/>
      <c r="E3876" s="114"/>
      <c r="F3876" s="118"/>
      <c r="G3876" s="170"/>
    </row>
    <row r="3877" spans="2:7">
      <c r="B3877" s="175" t="s">
        <v>644</v>
      </c>
      <c r="C3877" s="104"/>
      <c r="D3877" s="267" t="s">
        <v>303</v>
      </c>
      <c r="E3877" s="114">
        <v>585.62</v>
      </c>
      <c r="F3877" s="173">
        <f>1/D3878</f>
        <v>0.14999250037498124</v>
      </c>
      <c r="G3877" s="174">
        <f>E3877*F3877</f>
        <v>87.838608069596518</v>
      </c>
    </row>
    <row r="3878" spans="2:7">
      <c r="B3878" s="175"/>
      <c r="C3878" s="181" t="s">
        <v>270</v>
      </c>
      <c r="D3878" s="182">
        <v>6.6669999999999998</v>
      </c>
      <c r="E3878" s="114"/>
      <c r="F3878" s="173"/>
      <c r="G3878" s="174"/>
    </row>
    <row r="3879" spans="2:7">
      <c r="B3879" s="175" t="s">
        <v>304</v>
      </c>
      <c r="C3879" s="104"/>
      <c r="D3879" s="267" t="s">
        <v>303</v>
      </c>
      <c r="E3879" s="114">
        <v>355.01</v>
      </c>
      <c r="F3879" s="173">
        <f>1/D3880</f>
        <v>0.14999250037498124</v>
      </c>
      <c r="G3879" s="174">
        <f>E3879*F3879</f>
        <v>53.248837558122091</v>
      </c>
    </row>
    <row r="3880" spans="2:7">
      <c r="B3880" s="175"/>
      <c r="C3880" s="181" t="s">
        <v>270</v>
      </c>
      <c r="D3880" s="182">
        <v>6.6669999999999998</v>
      </c>
      <c r="E3880" s="114"/>
      <c r="F3880" s="173"/>
      <c r="G3880" s="174"/>
    </row>
    <row r="3881" spans="2:7">
      <c r="B3881" s="175" t="s">
        <v>666</v>
      </c>
      <c r="C3881" s="104"/>
      <c r="D3881" s="267" t="s">
        <v>303</v>
      </c>
      <c r="E3881" s="114">
        <v>585.62</v>
      </c>
      <c r="F3881" s="173">
        <f>1/D3882</f>
        <v>0.1</v>
      </c>
      <c r="G3881" s="174">
        <f>E3881*F3881</f>
        <v>58.562000000000005</v>
      </c>
    </row>
    <row r="3882" spans="2:7">
      <c r="B3882" s="175"/>
      <c r="C3882" s="181" t="s">
        <v>270</v>
      </c>
      <c r="D3882" s="182">
        <v>10</v>
      </c>
      <c r="E3882" s="114"/>
      <c r="F3882" s="173"/>
      <c r="G3882" s="174"/>
    </row>
    <row r="3883" spans="2:7">
      <c r="B3883" s="175" t="s">
        <v>304</v>
      </c>
      <c r="C3883" s="104"/>
      <c r="D3883" s="267" t="s">
        <v>303</v>
      </c>
      <c r="E3883" s="114">
        <v>355.01</v>
      </c>
      <c r="F3883" s="173">
        <f>1/D3884</f>
        <v>0.1</v>
      </c>
      <c r="G3883" s="174">
        <f>E3883*F3883</f>
        <v>35.500999999999998</v>
      </c>
    </row>
    <row r="3884" spans="2:7" ht="13.5" thickBot="1">
      <c r="B3884" s="175"/>
      <c r="C3884" s="181" t="s">
        <v>270</v>
      </c>
      <c r="D3884" s="182">
        <v>10</v>
      </c>
      <c r="E3884" s="114"/>
      <c r="F3884" s="173"/>
      <c r="G3884" s="183"/>
    </row>
    <row r="3885" spans="2:7">
      <c r="B3885" s="175"/>
      <c r="C3885" s="104"/>
      <c r="D3885" s="267"/>
      <c r="E3885" s="114"/>
      <c r="F3885" s="118" t="s">
        <v>273</v>
      </c>
      <c r="G3885" s="170">
        <f>SUM(G3877:G3883)</f>
        <v>235.15044562771863</v>
      </c>
    </row>
    <row r="3886" spans="2:7">
      <c r="B3886" s="169"/>
      <c r="C3886" s="104"/>
      <c r="D3886" s="267"/>
      <c r="E3886" s="114"/>
      <c r="F3886" s="118"/>
      <c r="G3886" s="170"/>
    </row>
    <row r="3887" spans="2:7">
      <c r="B3887" s="169" t="s">
        <v>305</v>
      </c>
      <c r="C3887" s="104"/>
      <c r="D3887" s="267"/>
      <c r="E3887" s="114"/>
      <c r="F3887" s="118"/>
      <c r="G3887" s="170"/>
    </row>
    <row r="3888" spans="2:7" ht="13.5" thickBot="1">
      <c r="B3888" s="175" t="s">
        <v>306</v>
      </c>
      <c r="C3888" s="104"/>
      <c r="D3888" s="267" t="s">
        <v>344</v>
      </c>
      <c r="E3888" s="114">
        <f>+G3885</f>
        <v>235.15044562771863</v>
      </c>
      <c r="F3888" s="173">
        <v>0.03</v>
      </c>
      <c r="G3888" s="183">
        <f>E3888*F3888</f>
        <v>7.0545133688315582</v>
      </c>
    </row>
    <row r="3889" spans="2:7">
      <c r="B3889" s="175"/>
      <c r="C3889" s="104"/>
      <c r="D3889" s="267"/>
      <c r="E3889" s="114"/>
      <c r="F3889" s="118" t="s">
        <v>273</v>
      </c>
      <c r="G3889" s="170">
        <f>SUM(G3886:G3888)</f>
        <v>7.0545133688315582</v>
      </c>
    </row>
    <row r="3890" spans="2:7">
      <c r="B3890" s="169"/>
      <c r="C3890" s="104"/>
      <c r="D3890" s="267"/>
      <c r="E3890" s="114"/>
      <c r="F3890" s="118"/>
      <c r="G3890" s="170"/>
    </row>
    <row r="3891" spans="2:7">
      <c r="B3891" s="169" t="s">
        <v>267</v>
      </c>
      <c r="C3891" s="104"/>
      <c r="D3891" s="267"/>
      <c r="E3891" s="114"/>
      <c r="F3891" s="180"/>
      <c r="G3891" s="174"/>
    </row>
    <row r="3892" spans="2:7">
      <c r="B3892" s="175" t="s">
        <v>667</v>
      </c>
      <c r="C3892" s="104"/>
      <c r="D3892" s="267" t="s">
        <v>364</v>
      </c>
      <c r="E3892" s="114">
        <v>7120</v>
      </c>
      <c r="F3892" s="173">
        <v>2.5000000000000001E-3</v>
      </c>
      <c r="G3892" s="174">
        <f>E3892*F3892</f>
        <v>17.8</v>
      </c>
    </row>
    <row r="3893" spans="2:7">
      <c r="B3893" s="175"/>
      <c r="C3893" s="181"/>
      <c r="D3893" s="182"/>
      <c r="E3893" s="114"/>
      <c r="F3893" s="180"/>
      <c r="G3893" s="174"/>
    </row>
    <row r="3894" spans="2:7">
      <c r="B3894" s="175" t="s">
        <v>668</v>
      </c>
      <c r="C3894" s="104"/>
      <c r="D3894" s="267" t="s">
        <v>364</v>
      </c>
      <c r="E3894" s="114">
        <v>127.5</v>
      </c>
      <c r="F3894" s="173">
        <f>1/D3895</f>
        <v>0.59999880000239991</v>
      </c>
      <c r="G3894" s="174">
        <f>E3894*F3894</f>
        <v>76.499847000305991</v>
      </c>
    </row>
    <row r="3895" spans="2:7">
      <c r="B3895" s="175"/>
      <c r="C3895" s="181" t="s">
        <v>270</v>
      </c>
      <c r="D3895" s="182">
        <v>1.6666700000000001</v>
      </c>
      <c r="E3895" s="114"/>
      <c r="F3895" s="180"/>
      <c r="G3895" s="174"/>
    </row>
    <row r="3896" spans="2:7">
      <c r="B3896" s="175" t="s">
        <v>621</v>
      </c>
      <c r="C3896" s="104"/>
      <c r="D3896" s="267" t="s">
        <v>364</v>
      </c>
      <c r="E3896" s="114">
        <v>514.78</v>
      </c>
      <c r="F3896" s="173">
        <f>1/D3897</f>
        <v>0.05</v>
      </c>
      <c r="G3896" s="174">
        <f>E3896*F3896</f>
        <v>25.739000000000001</v>
      </c>
    </row>
    <row r="3897" spans="2:7" ht="13.5" thickBot="1">
      <c r="B3897" s="175"/>
      <c r="C3897" s="181" t="s">
        <v>270</v>
      </c>
      <c r="D3897" s="182">
        <v>20</v>
      </c>
      <c r="E3897" s="114"/>
      <c r="F3897" s="180"/>
      <c r="G3897" s="183"/>
    </row>
    <row r="3898" spans="2:7">
      <c r="B3898" s="175"/>
      <c r="C3898" s="104"/>
      <c r="D3898" s="267"/>
      <c r="E3898" s="114"/>
      <c r="F3898" s="184" t="s">
        <v>339</v>
      </c>
      <c r="G3898" s="170">
        <f>SUM(G3892:G3897)</f>
        <v>120.03884700030599</v>
      </c>
    </row>
    <row r="3899" spans="2:7">
      <c r="B3899" s="169"/>
      <c r="C3899" s="104"/>
      <c r="D3899" s="267"/>
      <c r="E3899" s="114"/>
      <c r="F3899" s="118"/>
      <c r="G3899" s="170"/>
    </row>
    <row r="3900" spans="2:7">
      <c r="B3900" s="169" t="s">
        <v>356</v>
      </c>
      <c r="C3900" s="104"/>
      <c r="D3900" s="267"/>
      <c r="E3900" s="114"/>
      <c r="F3900" s="180"/>
      <c r="G3900" s="174"/>
    </row>
    <row r="3901" spans="2:7">
      <c r="B3901" s="169" t="s">
        <v>645</v>
      </c>
      <c r="C3901" s="104"/>
      <c r="D3901" s="267"/>
      <c r="E3901" s="114"/>
      <c r="F3901" s="180"/>
      <c r="G3901" s="174"/>
    </row>
    <row r="3902" spans="2:7">
      <c r="B3902" s="175" t="s">
        <v>646</v>
      </c>
      <c r="C3902" s="104"/>
      <c r="D3902" s="267" t="s">
        <v>263</v>
      </c>
      <c r="E3902" s="114">
        <v>74.75</v>
      </c>
      <c r="F3902" s="173">
        <v>1.3</v>
      </c>
      <c r="G3902" s="174">
        <f>E3902*F3902</f>
        <v>97.174999999999997</v>
      </c>
    </row>
    <row r="3903" spans="2:7">
      <c r="B3903" s="175" t="s">
        <v>647</v>
      </c>
      <c r="C3903" s="104"/>
      <c r="D3903" s="267" t="s">
        <v>291</v>
      </c>
      <c r="E3903" s="114">
        <v>143.75</v>
      </c>
      <c r="F3903" s="173">
        <v>0.32500000000000001</v>
      </c>
      <c r="G3903" s="174">
        <f>E3903*F3903</f>
        <v>46.71875</v>
      </c>
    </row>
    <row r="3904" spans="2:7" ht="13.5" thickBot="1">
      <c r="B3904" s="175" t="s">
        <v>648</v>
      </c>
      <c r="C3904" s="104"/>
      <c r="D3904" s="267" t="s">
        <v>337</v>
      </c>
      <c r="E3904" s="114">
        <v>3600</v>
      </c>
      <c r="F3904" s="173">
        <v>5.0000000000000001E-3</v>
      </c>
      <c r="G3904" s="183">
        <f>E3904*F3904</f>
        <v>18</v>
      </c>
    </row>
    <row r="3905" spans="2:7">
      <c r="B3905" s="175"/>
      <c r="C3905" s="104"/>
      <c r="D3905" s="267"/>
      <c r="E3905" s="114"/>
      <c r="F3905" s="184" t="s">
        <v>339</v>
      </c>
      <c r="G3905" s="170">
        <f>SUM(G3902:G3904)</f>
        <v>161.89375000000001</v>
      </c>
    </row>
    <row r="3906" spans="2:7">
      <c r="B3906" s="175"/>
      <c r="C3906" s="104"/>
      <c r="D3906" s="267"/>
      <c r="E3906" s="114"/>
      <c r="F3906" s="184"/>
      <c r="G3906" s="170"/>
    </row>
    <row r="3907" spans="2:7" ht="13.5" thickBot="1">
      <c r="B3907" s="175"/>
      <c r="C3907" s="104"/>
      <c r="D3907" s="267"/>
      <c r="E3907" s="114"/>
      <c r="F3907" s="191" t="s">
        <v>311</v>
      </c>
      <c r="G3907" s="183">
        <f>+G3905</f>
        <v>161.89375000000001</v>
      </c>
    </row>
    <row r="3908" spans="2:7">
      <c r="B3908" s="175"/>
      <c r="C3908" s="104"/>
      <c r="D3908" s="267" t="s">
        <v>285</v>
      </c>
      <c r="E3908" s="197">
        <v>0.08</v>
      </c>
      <c r="F3908" s="191" t="s">
        <v>312</v>
      </c>
      <c r="G3908" s="170">
        <f>+G3907*E3908</f>
        <v>12.951500000000001</v>
      </c>
    </row>
    <row r="3909" spans="2:7" ht="13.5" thickBot="1">
      <c r="B3909" s="175"/>
      <c r="C3909" s="104"/>
      <c r="D3909" s="267"/>
      <c r="E3909" s="114"/>
      <c r="F3909" s="173"/>
      <c r="G3909" s="174"/>
    </row>
    <row r="3910" spans="2:7" ht="14.25" thickTop="1" thickBot="1">
      <c r="B3910" s="185"/>
      <c r="C3910" s="186"/>
      <c r="D3910" s="186"/>
      <c r="E3910" s="187" t="s">
        <v>274</v>
      </c>
      <c r="F3910" s="188"/>
      <c r="G3910" s="189">
        <f>G3908+G3898+G3889+G3885+G3875</f>
        <v>1204.8873059968562</v>
      </c>
    </row>
    <row r="3911" spans="2:7" ht="13.5" thickTop="1">
      <c r="B3911" s="175"/>
      <c r="C3911" s="104"/>
      <c r="D3911" s="104"/>
      <c r="E3911" s="112" t="s">
        <v>275</v>
      </c>
      <c r="F3911" s="113">
        <v>10</v>
      </c>
      <c r="G3911" s="190">
        <f>(+G3910*F3911)/100</f>
        <v>120.48873059968562</v>
      </c>
    </row>
    <row r="3912" spans="2:7" ht="13.5" thickBot="1">
      <c r="B3912" s="175"/>
      <c r="C3912" s="104"/>
      <c r="D3912" s="104"/>
      <c r="E3912" s="191"/>
      <c r="F3912" s="113"/>
      <c r="G3912" s="183"/>
    </row>
    <row r="3913" spans="2:7">
      <c r="B3913" s="175"/>
      <c r="C3913" s="104"/>
      <c r="D3913" s="104"/>
      <c r="E3913" s="191" t="s">
        <v>276</v>
      </c>
      <c r="F3913" s="113"/>
      <c r="G3913" s="174">
        <f>G3910+G3911+G3912</f>
        <v>1325.3760365965418</v>
      </c>
    </row>
    <row r="3914" spans="2:7" ht="13.5" thickBot="1">
      <c r="B3914" s="175"/>
      <c r="C3914" s="104"/>
      <c r="D3914" s="104"/>
      <c r="E3914" s="191" t="s">
        <v>277</v>
      </c>
      <c r="F3914" s="113">
        <v>0.7</v>
      </c>
      <c r="G3914" s="183">
        <f>(+F3914*G3913)/100</f>
        <v>9.2776322561757922</v>
      </c>
    </row>
    <row r="3915" spans="2:7">
      <c r="B3915" s="175"/>
      <c r="C3915" s="104"/>
      <c r="D3915" s="104"/>
      <c r="E3915" s="191" t="s">
        <v>276</v>
      </c>
      <c r="F3915" s="113"/>
      <c r="G3915" s="174">
        <f>+G3913+G3914</f>
        <v>1334.6536688527176</v>
      </c>
    </row>
    <row r="3916" spans="2:7" ht="13.5" thickBot="1">
      <c r="B3916" s="175"/>
      <c r="C3916" s="104"/>
      <c r="D3916" s="104"/>
      <c r="E3916" s="191" t="s">
        <v>278</v>
      </c>
      <c r="F3916" s="113">
        <v>3.8</v>
      </c>
      <c r="G3916" s="183">
        <f>(+F3916*G3915)/100</f>
        <v>50.716839416403261</v>
      </c>
    </row>
    <row r="3917" spans="2:7">
      <c r="B3917" s="175"/>
      <c r="C3917" s="104"/>
      <c r="D3917" s="104"/>
      <c r="E3917" s="191" t="s">
        <v>276</v>
      </c>
      <c r="F3917" s="113"/>
      <c r="G3917" s="174">
        <f>+G3915+G3916</f>
        <v>1385.3705082691208</v>
      </c>
    </row>
    <row r="3918" spans="2:7" ht="13.5" thickBot="1">
      <c r="B3918" s="175"/>
      <c r="C3918" s="104"/>
      <c r="D3918" s="104"/>
      <c r="E3918" s="191" t="s">
        <v>279</v>
      </c>
      <c r="F3918" s="113">
        <v>0.5</v>
      </c>
      <c r="G3918" s="183">
        <f>G3917*F3918/100</f>
        <v>6.9268525413456041</v>
      </c>
    </row>
    <row r="3919" spans="2:7" ht="13.5" thickBot="1">
      <c r="B3919" s="175"/>
      <c r="C3919" s="104"/>
      <c r="D3919" s="104"/>
      <c r="E3919" s="118" t="s">
        <v>273</v>
      </c>
      <c r="F3919" s="110"/>
      <c r="G3919" s="170">
        <f>G3917+G3918</f>
        <v>1392.2973608104664</v>
      </c>
    </row>
    <row r="3920" spans="2:7" ht="14.25" thickTop="1" thickBot="1">
      <c r="B3920" s="185"/>
      <c r="C3920" s="186"/>
      <c r="D3920" s="186"/>
      <c r="E3920" s="187" t="s">
        <v>6</v>
      </c>
      <c r="F3920" s="188"/>
      <c r="G3920" s="189">
        <f>+G3919</f>
        <v>1392.2973608104664</v>
      </c>
    </row>
    <row r="3921" spans="1:7" ht="13.5" thickTop="1"/>
    <row r="3923" spans="1:7">
      <c r="F3923" s="271" t="s">
        <v>10</v>
      </c>
      <c r="G3923" s="117" t="s">
        <v>669</v>
      </c>
    </row>
    <row r="3924" spans="1:7">
      <c r="B3924" s="275" t="s">
        <v>599</v>
      </c>
      <c r="C3924" s="480" t="s">
        <v>600</v>
      </c>
      <c r="D3924" s="480"/>
      <c r="E3924" s="480"/>
      <c r="F3924" s="480"/>
      <c r="G3924" s="480"/>
    </row>
    <row r="3925" spans="1:7">
      <c r="A3925" s="111">
        <v>67</v>
      </c>
      <c r="B3925" s="194" t="s">
        <v>601</v>
      </c>
      <c r="C3925" s="480" t="s">
        <v>602</v>
      </c>
      <c r="D3925" s="480"/>
      <c r="E3925" s="480"/>
      <c r="F3925" s="480"/>
      <c r="G3925" s="480"/>
    </row>
    <row r="3926" spans="1:7" ht="13.5" thickBot="1">
      <c r="B3926" s="117"/>
    </row>
    <row r="3927" spans="1:7" ht="13.5" thickTop="1">
      <c r="B3927" s="472" t="s">
        <v>265</v>
      </c>
      <c r="C3927" s="473"/>
      <c r="D3927" s="464" t="s">
        <v>10</v>
      </c>
      <c r="E3927" s="464" t="s">
        <v>266</v>
      </c>
      <c r="F3927" s="464" t="s">
        <v>11</v>
      </c>
      <c r="G3927" s="464" t="s">
        <v>14</v>
      </c>
    </row>
    <row r="3928" spans="1:7" ht="13.5" thickBot="1">
      <c r="B3928" s="474"/>
      <c r="C3928" s="475"/>
      <c r="D3928" s="476"/>
      <c r="E3928" s="476"/>
      <c r="F3928" s="476"/>
      <c r="G3928" s="476"/>
    </row>
    <row r="3929" spans="1:7" ht="13.5" thickTop="1">
      <c r="B3929" s="169" t="s">
        <v>289</v>
      </c>
      <c r="C3929" s="104"/>
      <c r="D3929" s="267"/>
      <c r="E3929" s="114"/>
      <c r="F3929" s="114"/>
      <c r="G3929" s="170"/>
    </row>
    <row r="3930" spans="1:7" ht="13.5" thickBot="1">
      <c r="B3930" s="175" t="s">
        <v>670</v>
      </c>
      <c r="C3930" s="104"/>
      <c r="D3930" s="267" t="s">
        <v>669</v>
      </c>
      <c r="E3930" s="114">
        <v>265</v>
      </c>
      <c r="F3930" s="173">
        <v>1</v>
      </c>
      <c r="G3930" s="174">
        <f>E3930*F3930</f>
        <v>265</v>
      </c>
    </row>
    <row r="3931" spans="1:7">
      <c r="B3931" s="176"/>
      <c r="C3931" s="177"/>
      <c r="D3931" s="177"/>
      <c r="E3931" s="177"/>
      <c r="F3931" s="118" t="s">
        <v>273</v>
      </c>
      <c r="G3931" s="178">
        <f>SUM(G3930:G3930)</f>
        <v>265</v>
      </c>
    </row>
    <row r="3932" spans="1:7">
      <c r="B3932" s="169"/>
      <c r="C3932" s="104"/>
      <c r="D3932" s="267"/>
      <c r="E3932" s="114"/>
      <c r="F3932" s="118"/>
      <c r="G3932" s="170"/>
    </row>
    <row r="3933" spans="1:7">
      <c r="B3933" s="179" t="s">
        <v>301</v>
      </c>
      <c r="C3933" s="177"/>
      <c r="D3933" s="177"/>
      <c r="E3933" s="177"/>
      <c r="F3933" s="118"/>
      <c r="G3933" s="170"/>
    </row>
    <row r="3934" spans="1:7">
      <c r="B3934" s="175" t="s">
        <v>611</v>
      </c>
      <c r="C3934" s="104"/>
      <c r="D3934" s="267" t="s">
        <v>303</v>
      </c>
      <c r="E3934" s="114">
        <v>700.9</v>
      </c>
      <c r="F3934" s="173">
        <f>1/D3935</f>
        <v>0.05</v>
      </c>
      <c r="G3934" s="174">
        <f>E3934*F3934</f>
        <v>35.045000000000002</v>
      </c>
    </row>
    <row r="3935" spans="1:7">
      <c r="B3935" s="175"/>
      <c r="C3935" s="181" t="s">
        <v>270</v>
      </c>
      <c r="D3935" s="182">
        <v>20</v>
      </c>
      <c r="E3935" s="114"/>
      <c r="F3935" s="173"/>
      <c r="G3935" s="174"/>
    </row>
    <row r="3936" spans="1:7">
      <c r="B3936" s="175" t="s">
        <v>304</v>
      </c>
      <c r="C3936" s="104"/>
      <c r="D3936" s="267" t="s">
        <v>303</v>
      </c>
      <c r="E3936" s="114">
        <v>355.01</v>
      </c>
      <c r="F3936" s="173">
        <f>1/D3937</f>
        <v>0.05</v>
      </c>
      <c r="G3936" s="174">
        <f>E3936*F3936</f>
        <v>17.750499999999999</v>
      </c>
    </row>
    <row r="3937" spans="2:7" ht="13.5" thickBot="1">
      <c r="B3937" s="175"/>
      <c r="C3937" s="181" t="s">
        <v>270</v>
      </c>
      <c r="D3937" s="182">
        <v>20</v>
      </c>
      <c r="E3937" s="114"/>
      <c r="F3937" s="173"/>
      <c r="G3937" s="183"/>
    </row>
    <row r="3938" spans="2:7">
      <c r="B3938" s="175"/>
      <c r="C3938" s="104"/>
      <c r="D3938" s="267"/>
      <c r="E3938" s="114"/>
      <c r="F3938" s="118" t="s">
        <v>273</v>
      </c>
      <c r="G3938" s="170">
        <f>SUM(G3934:G3936)</f>
        <v>52.795500000000004</v>
      </c>
    </row>
    <row r="3939" spans="2:7">
      <c r="B3939" s="175"/>
      <c r="C3939" s="104"/>
      <c r="D3939" s="267"/>
      <c r="E3939" s="114"/>
      <c r="F3939" s="118"/>
      <c r="G3939" s="170"/>
    </row>
    <row r="3940" spans="2:7">
      <c r="B3940" s="169" t="s">
        <v>305</v>
      </c>
      <c r="C3940" s="104"/>
      <c r="D3940" s="267"/>
      <c r="E3940" s="114"/>
      <c r="F3940" s="118"/>
      <c r="G3940" s="170"/>
    </row>
    <row r="3941" spans="2:7" ht="13.5" thickBot="1">
      <c r="B3941" s="175" t="s">
        <v>306</v>
      </c>
      <c r="C3941" s="104"/>
      <c r="D3941" s="267" t="s">
        <v>344</v>
      </c>
      <c r="E3941" s="114">
        <f>+G3938</f>
        <v>52.795500000000004</v>
      </c>
      <c r="F3941" s="173">
        <v>0.03</v>
      </c>
      <c r="G3941" s="183">
        <f>E3941*F3941</f>
        <v>1.5838650000000001</v>
      </c>
    </row>
    <row r="3942" spans="2:7">
      <c r="B3942" s="175"/>
      <c r="C3942" s="104"/>
      <c r="D3942" s="267"/>
      <c r="E3942" s="114"/>
      <c r="F3942" s="118" t="s">
        <v>273</v>
      </c>
      <c r="G3942" s="170">
        <f>SUM(G3939:G3941)</f>
        <v>1.5838650000000001</v>
      </c>
    </row>
    <row r="3943" spans="2:7" ht="13.5" thickBot="1">
      <c r="B3943" s="175"/>
      <c r="C3943" s="104"/>
      <c r="D3943" s="267"/>
      <c r="E3943" s="114"/>
      <c r="F3943" s="173"/>
      <c r="G3943" s="174"/>
    </row>
    <row r="3944" spans="2:7" ht="14.25" thickTop="1" thickBot="1">
      <c r="B3944" s="185"/>
      <c r="C3944" s="186"/>
      <c r="D3944" s="186"/>
      <c r="E3944" s="187" t="s">
        <v>274</v>
      </c>
      <c r="F3944" s="188"/>
      <c r="G3944" s="189">
        <f>G3942+G3938+G3931</f>
        <v>319.37936500000001</v>
      </c>
    </row>
    <row r="3945" spans="2:7" ht="13.5" thickTop="1">
      <c r="B3945" s="175"/>
      <c r="C3945" s="104"/>
      <c r="D3945" s="104"/>
      <c r="E3945" s="112" t="s">
        <v>275</v>
      </c>
      <c r="F3945" s="113">
        <v>10</v>
      </c>
      <c r="G3945" s="190">
        <f>(+G3944*F3945)/100</f>
        <v>31.937936499999999</v>
      </c>
    </row>
    <row r="3946" spans="2:7" ht="13.5" thickBot="1">
      <c r="B3946" s="175"/>
      <c r="C3946" s="104"/>
      <c r="D3946" s="104"/>
      <c r="E3946" s="191"/>
      <c r="F3946" s="113"/>
      <c r="G3946" s="183"/>
    </row>
    <row r="3947" spans="2:7">
      <c r="B3947" s="175"/>
      <c r="C3947" s="104"/>
      <c r="D3947" s="104"/>
      <c r="E3947" s="191" t="s">
        <v>276</v>
      </c>
      <c r="F3947" s="113"/>
      <c r="G3947" s="174">
        <f>G3944+G3945+G3946</f>
        <v>351.31730149999999</v>
      </c>
    </row>
    <row r="3948" spans="2:7" ht="13.5" thickBot="1">
      <c r="B3948" s="175"/>
      <c r="C3948" s="104"/>
      <c r="D3948" s="104"/>
      <c r="E3948" s="191" t="s">
        <v>277</v>
      </c>
      <c r="F3948" s="113">
        <v>0.7</v>
      </c>
      <c r="G3948" s="183">
        <f>(+F3948*G3947)/100</f>
        <v>2.4592211104999997</v>
      </c>
    </row>
    <row r="3949" spans="2:7">
      <c r="B3949" s="175"/>
      <c r="C3949" s="104"/>
      <c r="D3949" s="104"/>
      <c r="E3949" s="191" t="s">
        <v>276</v>
      </c>
      <c r="F3949" s="113"/>
      <c r="G3949" s="174">
        <f>+G3947+G3948</f>
        <v>353.77652261049997</v>
      </c>
    </row>
    <row r="3950" spans="2:7" ht="13.5" thickBot="1">
      <c r="B3950" s="175"/>
      <c r="C3950" s="104"/>
      <c r="D3950" s="104"/>
      <c r="E3950" s="191" t="s">
        <v>278</v>
      </c>
      <c r="F3950" s="113">
        <v>3.8</v>
      </c>
      <c r="G3950" s="183">
        <f>(+F3950*G3949)/100</f>
        <v>13.443507859198998</v>
      </c>
    </row>
    <row r="3951" spans="2:7">
      <c r="B3951" s="175"/>
      <c r="C3951" s="104"/>
      <c r="D3951" s="104"/>
      <c r="E3951" s="191" t="s">
        <v>276</v>
      </c>
      <c r="F3951" s="113"/>
      <c r="G3951" s="174">
        <f>+G3949+G3950</f>
        <v>367.22003046969894</v>
      </c>
    </row>
    <row r="3952" spans="2:7" ht="13.5" thickBot="1">
      <c r="B3952" s="175"/>
      <c r="C3952" s="104"/>
      <c r="D3952" s="104"/>
      <c r="E3952" s="191" t="s">
        <v>279</v>
      </c>
      <c r="F3952" s="113">
        <v>0.5</v>
      </c>
      <c r="G3952" s="183">
        <f>G3951*F3952/100</f>
        <v>1.8361001523484948</v>
      </c>
    </row>
    <row r="3953" spans="1:7" ht="13.5" thickBot="1">
      <c r="B3953" s="175"/>
      <c r="C3953" s="104"/>
      <c r="D3953" s="104"/>
      <c r="E3953" s="118" t="s">
        <v>273</v>
      </c>
      <c r="F3953" s="110"/>
      <c r="G3953" s="170">
        <f>G3951+G3952</f>
        <v>369.05613062204742</v>
      </c>
    </row>
    <row r="3954" spans="1:7" ht="14.25" thickTop="1" thickBot="1">
      <c r="B3954" s="185"/>
      <c r="C3954" s="186"/>
      <c r="D3954" s="186"/>
      <c r="E3954" s="187" t="s">
        <v>6</v>
      </c>
      <c r="F3954" s="188"/>
      <c r="G3954" s="189">
        <f>+G3953</f>
        <v>369.05613062204742</v>
      </c>
    </row>
    <row r="3955" spans="1:7" ht="13.5" thickTop="1"/>
    <row r="3957" spans="1:7">
      <c r="F3957" s="271" t="s">
        <v>10</v>
      </c>
      <c r="G3957" s="117" t="s">
        <v>669</v>
      </c>
    </row>
    <row r="3958" spans="1:7">
      <c r="B3958" s="275" t="s">
        <v>599</v>
      </c>
      <c r="C3958" s="480" t="s">
        <v>600</v>
      </c>
      <c r="D3958" s="480"/>
      <c r="E3958" s="480"/>
      <c r="F3958" s="480"/>
      <c r="G3958" s="480"/>
    </row>
    <row r="3959" spans="1:7">
      <c r="A3959" s="111">
        <v>68</v>
      </c>
      <c r="B3959" s="194" t="s">
        <v>601</v>
      </c>
      <c r="C3959" s="480" t="s">
        <v>604</v>
      </c>
      <c r="D3959" s="480"/>
      <c r="E3959" s="480"/>
      <c r="F3959" s="480"/>
      <c r="G3959" s="480"/>
    </row>
    <row r="3960" spans="1:7" ht="13.5" thickBot="1">
      <c r="B3960" s="117"/>
    </row>
    <row r="3961" spans="1:7" ht="13.5" thickTop="1">
      <c r="B3961" s="472" t="s">
        <v>265</v>
      </c>
      <c r="C3961" s="473"/>
      <c r="D3961" s="464" t="s">
        <v>10</v>
      </c>
      <c r="E3961" s="464" t="s">
        <v>266</v>
      </c>
      <c r="F3961" s="464" t="s">
        <v>11</v>
      </c>
      <c r="G3961" s="464" t="s">
        <v>14</v>
      </c>
    </row>
    <row r="3962" spans="1:7" ht="13.5" thickBot="1">
      <c r="B3962" s="474"/>
      <c r="C3962" s="475"/>
      <c r="D3962" s="476"/>
      <c r="E3962" s="476"/>
      <c r="F3962" s="476"/>
      <c r="G3962" s="476"/>
    </row>
    <row r="3963" spans="1:7" ht="13.5" thickTop="1">
      <c r="B3963" s="169" t="s">
        <v>289</v>
      </c>
      <c r="C3963" s="104"/>
      <c r="D3963" s="267"/>
      <c r="E3963" s="114"/>
      <c r="F3963" s="114"/>
      <c r="G3963" s="170"/>
    </row>
    <row r="3964" spans="1:7" ht="13.5" thickBot="1">
      <c r="B3964" s="175" t="s">
        <v>671</v>
      </c>
      <c r="C3964" s="104"/>
      <c r="D3964" s="267" t="s">
        <v>669</v>
      </c>
      <c r="E3964" s="114">
        <v>198</v>
      </c>
      <c r="F3964" s="173">
        <v>1</v>
      </c>
      <c r="G3964" s="174">
        <f>E3964*F3964</f>
        <v>198</v>
      </c>
    </row>
    <row r="3965" spans="1:7">
      <c r="B3965" s="176"/>
      <c r="C3965" s="177"/>
      <c r="D3965" s="177"/>
      <c r="E3965" s="177"/>
      <c r="F3965" s="118" t="s">
        <v>273</v>
      </c>
      <c r="G3965" s="178">
        <f>SUM(G3964:G3964)</f>
        <v>198</v>
      </c>
    </row>
    <row r="3966" spans="1:7">
      <c r="B3966" s="169"/>
      <c r="C3966" s="104"/>
      <c r="D3966" s="267"/>
      <c r="E3966" s="114"/>
      <c r="F3966" s="118"/>
      <c r="G3966" s="170"/>
    </row>
    <row r="3967" spans="1:7">
      <c r="B3967" s="179" t="s">
        <v>301</v>
      </c>
      <c r="C3967" s="177"/>
      <c r="D3967" s="177"/>
      <c r="E3967" s="177"/>
      <c r="F3967" s="118"/>
      <c r="G3967" s="170"/>
    </row>
    <row r="3968" spans="1:7">
      <c r="B3968" s="175" t="s">
        <v>611</v>
      </c>
      <c r="C3968" s="104"/>
      <c r="D3968" s="267" t="s">
        <v>303</v>
      </c>
      <c r="E3968" s="114">
        <v>700.9</v>
      </c>
      <c r="F3968" s="173">
        <f>1/D3969</f>
        <v>3.0000030000029997E-2</v>
      </c>
      <c r="G3968" s="174">
        <f>E3968*F3968</f>
        <v>21.027021027021025</v>
      </c>
    </row>
    <row r="3969" spans="2:7">
      <c r="B3969" s="175"/>
      <c r="C3969" s="181" t="s">
        <v>270</v>
      </c>
      <c r="D3969" s="182">
        <v>33.333300000000001</v>
      </c>
      <c r="E3969" s="114"/>
      <c r="F3969" s="173"/>
      <c r="G3969" s="174"/>
    </row>
    <row r="3970" spans="2:7">
      <c r="B3970" s="175" t="s">
        <v>304</v>
      </c>
      <c r="C3970" s="104"/>
      <c r="D3970" s="267" t="s">
        <v>303</v>
      </c>
      <c r="E3970" s="114">
        <v>355.01</v>
      </c>
      <c r="F3970" s="173">
        <f>1/D3971</f>
        <v>3.0000030000029997E-2</v>
      </c>
      <c r="G3970" s="174">
        <f>E3970*F3970</f>
        <v>10.650310650310649</v>
      </c>
    </row>
    <row r="3971" spans="2:7" ht="13.5" thickBot="1">
      <c r="B3971" s="175"/>
      <c r="C3971" s="181" t="s">
        <v>270</v>
      </c>
      <c r="D3971" s="182">
        <v>33.333300000000001</v>
      </c>
      <c r="E3971" s="114"/>
      <c r="F3971" s="173"/>
      <c r="G3971" s="183"/>
    </row>
    <row r="3972" spans="2:7">
      <c r="B3972" s="175"/>
      <c r="C3972" s="104"/>
      <c r="D3972" s="267"/>
      <c r="E3972" s="114"/>
      <c r="F3972" s="118" t="s">
        <v>273</v>
      </c>
      <c r="G3972" s="170">
        <f>SUM(G3968:G3970)</f>
        <v>31.677331677331672</v>
      </c>
    </row>
    <row r="3973" spans="2:7">
      <c r="B3973" s="175"/>
      <c r="C3973" s="104"/>
      <c r="D3973" s="267"/>
      <c r="E3973" s="114"/>
      <c r="F3973" s="118"/>
      <c r="G3973" s="170"/>
    </row>
    <row r="3974" spans="2:7">
      <c r="B3974" s="169" t="s">
        <v>305</v>
      </c>
      <c r="C3974" s="104"/>
      <c r="D3974" s="267"/>
      <c r="E3974" s="114"/>
      <c r="F3974" s="118"/>
      <c r="G3974" s="170"/>
    </row>
    <row r="3975" spans="2:7" ht="13.5" thickBot="1">
      <c r="B3975" s="175" t="s">
        <v>306</v>
      </c>
      <c r="C3975" s="104"/>
      <c r="D3975" s="267" t="s">
        <v>344</v>
      </c>
      <c r="E3975" s="114">
        <f>+G3972</f>
        <v>31.677331677331672</v>
      </c>
      <c r="F3975" s="173">
        <v>0.03</v>
      </c>
      <c r="G3975" s="183">
        <f>E3975*F3975</f>
        <v>0.95031995031995009</v>
      </c>
    </row>
    <row r="3976" spans="2:7">
      <c r="B3976" s="175"/>
      <c r="C3976" s="104"/>
      <c r="D3976" s="267"/>
      <c r="E3976" s="114"/>
      <c r="F3976" s="118" t="s">
        <v>273</v>
      </c>
      <c r="G3976" s="170">
        <f>SUM(G3973:G3975)</f>
        <v>0.95031995031995009</v>
      </c>
    </row>
    <row r="3977" spans="2:7" ht="13.5" thickBot="1">
      <c r="B3977" s="175"/>
      <c r="C3977" s="104"/>
      <c r="D3977" s="267"/>
      <c r="E3977" s="114"/>
      <c r="F3977" s="173"/>
      <c r="G3977" s="174"/>
    </row>
    <row r="3978" spans="2:7" ht="14.25" thickTop="1" thickBot="1">
      <c r="B3978" s="185"/>
      <c r="C3978" s="186"/>
      <c r="D3978" s="186"/>
      <c r="E3978" s="187" t="s">
        <v>274</v>
      </c>
      <c r="F3978" s="188"/>
      <c r="G3978" s="189">
        <f>G3976+G3972+G3965</f>
        <v>230.62765162765163</v>
      </c>
    </row>
    <row r="3979" spans="2:7" ht="13.5" thickTop="1">
      <c r="B3979" s="175"/>
      <c r="C3979" s="104"/>
      <c r="D3979" s="104"/>
      <c r="E3979" s="112" t="s">
        <v>275</v>
      </c>
      <c r="F3979" s="113">
        <v>10</v>
      </c>
      <c r="G3979" s="190">
        <f>(+G3978*F3979)/100</f>
        <v>23.062765162765164</v>
      </c>
    </row>
    <row r="3980" spans="2:7" ht="13.5" thickBot="1">
      <c r="B3980" s="175"/>
      <c r="C3980" s="104"/>
      <c r="D3980" s="104"/>
      <c r="E3980" s="191"/>
      <c r="F3980" s="113"/>
      <c r="G3980" s="183"/>
    </row>
    <row r="3981" spans="2:7">
      <c r="B3981" s="175"/>
      <c r="C3981" s="104"/>
      <c r="D3981" s="104"/>
      <c r="E3981" s="191" t="s">
        <v>276</v>
      </c>
      <c r="F3981" s="113"/>
      <c r="G3981" s="174">
        <f>G3978+G3979+G3980</f>
        <v>253.6904167904168</v>
      </c>
    </row>
    <row r="3982" spans="2:7" ht="13.5" thickBot="1">
      <c r="B3982" s="175"/>
      <c r="C3982" s="104"/>
      <c r="D3982" s="104"/>
      <c r="E3982" s="191" t="s">
        <v>277</v>
      </c>
      <c r="F3982" s="113">
        <v>0.7</v>
      </c>
      <c r="G3982" s="183">
        <f>(+F3982*G3981)/100</f>
        <v>1.7758329175329175</v>
      </c>
    </row>
    <row r="3983" spans="2:7">
      <c r="B3983" s="175"/>
      <c r="C3983" s="104"/>
      <c r="D3983" s="104"/>
      <c r="E3983" s="191" t="s">
        <v>276</v>
      </c>
      <c r="F3983" s="113"/>
      <c r="G3983" s="174">
        <f>+G3981+G3982</f>
        <v>255.46624970794971</v>
      </c>
    </row>
    <row r="3984" spans="2:7" ht="13.5" thickBot="1">
      <c r="B3984" s="175"/>
      <c r="C3984" s="104"/>
      <c r="D3984" s="104"/>
      <c r="E3984" s="191" t="s">
        <v>278</v>
      </c>
      <c r="F3984" s="113">
        <v>3.8</v>
      </c>
      <c r="G3984" s="183">
        <f>(+F3984*G3983)/100</f>
        <v>9.7077174889020892</v>
      </c>
    </row>
    <row r="3985" spans="2:7">
      <c r="B3985" s="175"/>
      <c r="C3985" s="104"/>
      <c r="D3985" s="104"/>
      <c r="E3985" s="191" t="s">
        <v>276</v>
      </c>
      <c r="F3985" s="113"/>
      <c r="G3985" s="174">
        <f>+G3983+G3984</f>
        <v>265.17396719685178</v>
      </c>
    </row>
    <row r="3986" spans="2:7" ht="13.5" thickBot="1">
      <c r="B3986" s="175"/>
      <c r="C3986" s="104"/>
      <c r="D3986" s="104"/>
      <c r="E3986" s="191" t="s">
        <v>279</v>
      </c>
      <c r="F3986" s="113">
        <v>0.5</v>
      </c>
      <c r="G3986" s="183">
        <f>G3985*F3986/100</f>
        <v>1.3258698359842589</v>
      </c>
    </row>
    <row r="3987" spans="2:7" ht="13.5" thickBot="1">
      <c r="B3987" s="175"/>
      <c r="C3987" s="104"/>
      <c r="D3987" s="104"/>
      <c r="E3987" s="118" t="s">
        <v>273</v>
      </c>
      <c r="F3987" s="110"/>
      <c r="G3987" s="170">
        <f>G3985+G3986</f>
        <v>266.49983703283601</v>
      </c>
    </row>
    <row r="3988" spans="2:7" ht="14.25" thickTop="1" thickBot="1">
      <c r="B3988" s="185"/>
      <c r="C3988" s="186"/>
      <c r="D3988" s="186"/>
      <c r="E3988" s="187" t="s">
        <v>6</v>
      </c>
      <c r="F3988" s="188"/>
      <c r="G3988" s="189">
        <f>+G3987</f>
        <v>266.49983703283601</v>
      </c>
    </row>
    <row r="3989" spans="2:7" ht="13.5" thickTop="1"/>
  </sheetData>
  <mergeCells count="605">
    <mergeCell ref="C3959:G3959"/>
    <mergeCell ref="B3961:C3962"/>
    <mergeCell ref="G3961:G3962"/>
    <mergeCell ref="C253:F253"/>
    <mergeCell ref="C449:G449"/>
    <mergeCell ref="C536:G537"/>
    <mergeCell ref="G3814:G3815"/>
    <mergeCell ref="C3855:G3855"/>
    <mergeCell ref="C3857:G3857"/>
    <mergeCell ref="C3858:G3858"/>
    <mergeCell ref="C3859:G3859"/>
    <mergeCell ref="C3860:G3860"/>
    <mergeCell ref="B3862:C3863"/>
    <mergeCell ref="G3862:G3863"/>
    <mergeCell ref="C3924:G3924"/>
    <mergeCell ref="G3402:G3403"/>
    <mergeCell ref="C3440:G3440"/>
    <mergeCell ref="B3442:C3443"/>
    <mergeCell ref="G3442:G3443"/>
    <mergeCell ref="C3483:G3483"/>
    <mergeCell ref="C3485:G3485"/>
    <mergeCell ref="C3486:G3486"/>
    <mergeCell ref="C3487:G3487"/>
    <mergeCell ref="D3402:D3403"/>
    <mergeCell ref="E3402:E3403"/>
    <mergeCell ref="F3402:F3403"/>
    <mergeCell ref="B3402:C3403"/>
    <mergeCell ref="D3310:D3311"/>
    <mergeCell ref="E3310:E3311"/>
    <mergeCell ref="F3310:F3311"/>
    <mergeCell ref="B3310:C3311"/>
    <mergeCell ref="C3958:G3958"/>
    <mergeCell ref="G3310:G3311"/>
    <mergeCell ref="C3346:G3346"/>
    <mergeCell ref="C3348:G3348"/>
    <mergeCell ref="C3349:G3349"/>
    <mergeCell ref="C3350:G3350"/>
    <mergeCell ref="C3351:G3351"/>
    <mergeCell ref="B3353:C3354"/>
    <mergeCell ref="G3353:G3354"/>
    <mergeCell ref="C3400:G3400"/>
    <mergeCell ref="D3353:D3354"/>
    <mergeCell ref="E3353:E3354"/>
    <mergeCell ref="F3353:F3354"/>
    <mergeCell ref="D3711:D3712"/>
    <mergeCell ref="E3711:E3712"/>
    <mergeCell ref="F3711:F3712"/>
    <mergeCell ref="C3704:G3704"/>
    <mergeCell ref="G2956:G2957"/>
    <mergeCell ref="C3056:G3056"/>
    <mergeCell ref="C3059:G3059"/>
    <mergeCell ref="C3060:G3060"/>
    <mergeCell ref="C3061:G3061"/>
    <mergeCell ref="B3063:C3064"/>
    <mergeCell ref="G3063:G3064"/>
    <mergeCell ref="B3169:C3170"/>
    <mergeCell ref="G3169:G3170"/>
    <mergeCell ref="D3063:D3064"/>
    <mergeCell ref="E3063:E3064"/>
    <mergeCell ref="F3063:F3064"/>
    <mergeCell ref="D3169:D3170"/>
    <mergeCell ref="E3169:E3170"/>
    <mergeCell ref="F3169:F3170"/>
    <mergeCell ref="D2956:D2957"/>
    <mergeCell ref="E2956:E2957"/>
    <mergeCell ref="F2956:F2957"/>
    <mergeCell ref="B2956:C2957"/>
    <mergeCell ref="D3961:D3962"/>
    <mergeCell ref="E3961:E3962"/>
    <mergeCell ref="F3961:F3962"/>
    <mergeCell ref="C2618:G2618"/>
    <mergeCell ref="C2621:G2621"/>
    <mergeCell ref="C2622:G2622"/>
    <mergeCell ref="B2624:C2625"/>
    <mergeCell ref="G2624:G2625"/>
    <mergeCell ref="C2698:G2698"/>
    <mergeCell ref="C2699:G2699"/>
    <mergeCell ref="B2701:C2702"/>
    <mergeCell ref="G2701:G2702"/>
    <mergeCell ref="C2755:G2755"/>
    <mergeCell ref="C2758:G2758"/>
    <mergeCell ref="B2762:C2763"/>
    <mergeCell ref="G2762:G2763"/>
    <mergeCell ref="C2860:G2860"/>
    <mergeCell ref="C2862:G2862"/>
    <mergeCell ref="C2863:G2863"/>
    <mergeCell ref="C2864:G2864"/>
    <mergeCell ref="D3862:D3863"/>
    <mergeCell ref="E3862:E3863"/>
    <mergeCell ref="F3862:F3863"/>
    <mergeCell ref="D3927:D3928"/>
    <mergeCell ref="C3707:G3707"/>
    <mergeCell ref="B3711:C3712"/>
    <mergeCell ref="G3711:G3712"/>
    <mergeCell ref="B3812:G3812"/>
    <mergeCell ref="E3927:E3928"/>
    <mergeCell ref="F3927:F3928"/>
    <mergeCell ref="C3925:G3925"/>
    <mergeCell ref="B3927:C3928"/>
    <mergeCell ref="G3927:G3928"/>
    <mergeCell ref="D3814:D3815"/>
    <mergeCell ref="E3814:E3815"/>
    <mergeCell ref="F3814:F3815"/>
    <mergeCell ref="B3814:C3815"/>
    <mergeCell ref="D3606:D3607"/>
    <mergeCell ref="E3606:E3607"/>
    <mergeCell ref="F3606:F3607"/>
    <mergeCell ref="C3601:G3601"/>
    <mergeCell ref="C3602:G3602"/>
    <mergeCell ref="C3603:G3603"/>
    <mergeCell ref="C3604:G3604"/>
    <mergeCell ref="B3606:C3607"/>
    <mergeCell ref="G3606:G3607"/>
    <mergeCell ref="D3491:D3492"/>
    <mergeCell ref="E3491:E3492"/>
    <mergeCell ref="F3491:F3492"/>
    <mergeCell ref="C3489:G3489"/>
    <mergeCell ref="B3491:C3492"/>
    <mergeCell ref="G3491:G3492"/>
    <mergeCell ref="C3599:G3599"/>
    <mergeCell ref="D3442:D3443"/>
    <mergeCell ref="E3442:E3443"/>
    <mergeCell ref="F3442:F3443"/>
    <mergeCell ref="C3488:G3488"/>
    <mergeCell ref="D3212:D3213"/>
    <mergeCell ref="E3212:E3213"/>
    <mergeCell ref="F3212:F3213"/>
    <mergeCell ref="C3205:G3205"/>
    <mergeCell ref="C3207:G3207"/>
    <mergeCell ref="C3208:G3208"/>
    <mergeCell ref="C3209:G3209"/>
    <mergeCell ref="C3210:G3210"/>
    <mergeCell ref="B3212:C3213"/>
    <mergeCell ref="G3212:G3213"/>
    <mergeCell ref="D2867:D2868"/>
    <mergeCell ref="E2867:E2868"/>
    <mergeCell ref="F2867:F2868"/>
    <mergeCell ref="C2865:G2865"/>
    <mergeCell ref="B2867:C2868"/>
    <mergeCell ref="G2867:G2868"/>
    <mergeCell ref="C2949:G2949"/>
    <mergeCell ref="C2952:G2952"/>
    <mergeCell ref="C2953:G2953"/>
    <mergeCell ref="D2762:D2763"/>
    <mergeCell ref="E2762:E2763"/>
    <mergeCell ref="F2762:F2763"/>
    <mergeCell ref="D2701:D2702"/>
    <mergeCell ref="E2701:E2702"/>
    <mergeCell ref="F2701:F2702"/>
    <mergeCell ref="D2624:D2625"/>
    <mergeCell ref="E2624:E2625"/>
    <mergeCell ref="F2624:F2625"/>
    <mergeCell ref="C2620:G2620"/>
    <mergeCell ref="C2581:G2581"/>
    <mergeCell ref="C2582:G2582"/>
    <mergeCell ref="B2584:C2585"/>
    <mergeCell ref="D2584:D2585"/>
    <mergeCell ref="E2584:E2585"/>
    <mergeCell ref="F2584:F2585"/>
    <mergeCell ref="G2584:G2585"/>
    <mergeCell ref="D2333:D2334"/>
    <mergeCell ref="E2333:E2334"/>
    <mergeCell ref="F2333:F2334"/>
    <mergeCell ref="G2333:G2334"/>
    <mergeCell ref="C2542:G2542"/>
    <mergeCell ref="C2543:G2543"/>
    <mergeCell ref="B2545:C2546"/>
    <mergeCell ref="D2545:D2546"/>
    <mergeCell ref="E2545:E2546"/>
    <mergeCell ref="F2545:F2546"/>
    <mergeCell ref="G2545:G2546"/>
    <mergeCell ref="C2501:G2501"/>
    <mergeCell ref="C2502:G2502"/>
    <mergeCell ref="C2503:G2503"/>
    <mergeCell ref="B2505:C2506"/>
    <mergeCell ref="D2505:D2506"/>
    <mergeCell ref="E2505:E2506"/>
    <mergeCell ref="C2326:G2326"/>
    <mergeCell ref="C2328:G2328"/>
    <mergeCell ref="C2329:G2329"/>
    <mergeCell ref="C2240:G2240"/>
    <mergeCell ref="B2244:C2245"/>
    <mergeCell ref="D2244:D2245"/>
    <mergeCell ref="E2244:E2245"/>
    <mergeCell ref="F2244:F2245"/>
    <mergeCell ref="G2244:G2245"/>
    <mergeCell ref="C2284:G2284"/>
    <mergeCell ref="C2285:G2285"/>
    <mergeCell ref="F2505:F2506"/>
    <mergeCell ref="G2505:G2506"/>
    <mergeCell ref="C2419:G2419"/>
    <mergeCell ref="C2421:G2421"/>
    <mergeCell ref="B2423:C2424"/>
    <mergeCell ref="D2423:D2424"/>
    <mergeCell ref="E2423:E2424"/>
    <mergeCell ref="F2423:F2424"/>
    <mergeCell ref="G2423:G2424"/>
    <mergeCell ref="C2460:G2460"/>
    <mergeCell ref="C2462:G2462"/>
    <mergeCell ref="B2198:C2199"/>
    <mergeCell ref="D2198:D2199"/>
    <mergeCell ref="E2198:E2199"/>
    <mergeCell ref="F2198:F2199"/>
    <mergeCell ref="G2198:G2199"/>
    <mergeCell ref="C2191:G2191"/>
    <mergeCell ref="C2193:G2193"/>
    <mergeCell ref="C2194:G2194"/>
    <mergeCell ref="C2145:G2145"/>
    <mergeCell ref="C2147:G2147"/>
    <mergeCell ref="C2148:G2148"/>
    <mergeCell ref="C2149:G2149"/>
    <mergeCell ref="B2152:C2153"/>
    <mergeCell ref="D2152:D2153"/>
    <mergeCell ref="E2152:E2153"/>
    <mergeCell ref="F2152:F2153"/>
    <mergeCell ref="G2152:G2153"/>
    <mergeCell ref="B2018:C2019"/>
    <mergeCell ref="D2018:D2019"/>
    <mergeCell ref="E2018:E2019"/>
    <mergeCell ref="F2018:F2019"/>
    <mergeCell ref="G2018:G2019"/>
    <mergeCell ref="C2100:G2100"/>
    <mergeCell ref="C2055:G2055"/>
    <mergeCell ref="C2057:G2057"/>
    <mergeCell ref="C2058:G2058"/>
    <mergeCell ref="C2059:G2059"/>
    <mergeCell ref="B2061:C2062"/>
    <mergeCell ref="D2061:D2062"/>
    <mergeCell ref="E2061:E2062"/>
    <mergeCell ref="F2061:F2062"/>
    <mergeCell ref="G2061:G2062"/>
    <mergeCell ref="C2102:G2102"/>
    <mergeCell ref="C2103:G2103"/>
    <mergeCell ref="C2104:G2104"/>
    <mergeCell ref="B2106:C2107"/>
    <mergeCell ref="D2106:D2107"/>
    <mergeCell ref="E2106:E2107"/>
    <mergeCell ref="C2195:G2195"/>
    <mergeCell ref="F2106:F2107"/>
    <mergeCell ref="G2106:G2107"/>
    <mergeCell ref="H203:N203"/>
    <mergeCell ref="C122:F122"/>
    <mergeCell ref="C124:G124"/>
    <mergeCell ref="C125:G125"/>
    <mergeCell ref="C126:G126"/>
    <mergeCell ref="C127:G127"/>
    <mergeCell ref="C128:G128"/>
    <mergeCell ref="B130:C131"/>
    <mergeCell ref="D130:D131"/>
    <mergeCell ref="E130:E131"/>
    <mergeCell ref="F130:F131"/>
    <mergeCell ref="G130:G131"/>
    <mergeCell ref="H121:N121"/>
    <mergeCell ref="A121:G121"/>
    <mergeCell ref="C1293:G1294"/>
    <mergeCell ref="C1499:G1500"/>
    <mergeCell ref="B2464:C2465"/>
    <mergeCell ref="D2464:D2465"/>
    <mergeCell ref="E2464:E2465"/>
    <mergeCell ref="F2464:F2465"/>
    <mergeCell ref="G2464:G2465"/>
    <mergeCell ref="B2289:C2290"/>
    <mergeCell ref="D2289:D2290"/>
    <mergeCell ref="E2289:E2290"/>
    <mergeCell ref="F2289:F2290"/>
    <mergeCell ref="G2289:G2290"/>
    <mergeCell ref="C2374:G2374"/>
    <mergeCell ref="C2375:G2375"/>
    <mergeCell ref="B2379:C2380"/>
    <mergeCell ref="D2379:D2380"/>
    <mergeCell ref="E2379:E2380"/>
    <mergeCell ref="F2379:F2380"/>
    <mergeCell ref="G2379:G2380"/>
    <mergeCell ref="C2331:G2331"/>
    <mergeCell ref="B2333:C2334"/>
    <mergeCell ref="C2239:G2239"/>
    <mergeCell ref="E1973:E1974"/>
    <mergeCell ref="C1746:G1746"/>
    <mergeCell ref="C1748:G1748"/>
    <mergeCell ref="B1753:C1754"/>
    <mergeCell ref="D1753:D1754"/>
    <mergeCell ref="E1753:E1754"/>
    <mergeCell ref="F1753:F1754"/>
    <mergeCell ref="G1753:G1754"/>
    <mergeCell ref="C1749:G1749"/>
    <mergeCell ref="C1750:G1750"/>
    <mergeCell ref="C1751:G1751"/>
    <mergeCell ref="G1883:G1884"/>
    <mergeCell ref="G1973:G1974"/>
    <mergeCell ref="B1838:C1839"/>
    <mergeCell ref="D1838:D1839"/>
    <mergeCell ref="E1838:E1839"/>
    <mergeCell ref="F1838:F1839"/>
    <mergeCell ref="G1838:G1839"/>
    <mergeCell ref="C1875:G1875"/>
    <mergeCell ref="C1830:G1830"/>
    <mergeCell ref="C1832:G1832"/>
    <mergeCell ref="C1833:G1833"/>
    <mergeCell ref="C1834:G1834"/>
    <mergeCell ref="C1835:G1835"/>
    <mergeCell ref="C2010:G2010"/>
    <mergeCell ref="C2012:G2012"/>
    <mergeCell ref="C2013:G2013"/>
    <mergeCell ref="C2014:G2014"/>
    <mergeCell ref="C2015:G2015"/>
    <mergeCell ref="C2016:G2016"/>
    <mergeCell ref="C1922:G1922"/>
    <mergeCell ref="C1923:G1923"/>
    <mergeCell ref="C1924:G1924"/>
    <mergeCell ref="C1925:G1925"/>
    <mergeCell ref="C1926:G1926"/>
    <mergeCell ref="B1928:C1929"/>
    <mergeCell ref="D1928:D1929"/>
    <mergeCell ref="E1928:E1929"/>
    <mergeCell ref="F1928:F1929"/>
    <mergeCell ref="G1928:G1929"/>
    <mergeCell ref="C1966:G1966"/>
    <mergeCell ref="C1968:G1968"/>
    <mergeCell ref="C1969:G1969"/>
    <mergeCell ref="C1970:G1970"/>
    <mergeCell ref="C1971:G1971"/>
    <mergeCell ref="B1973:C1974"/>
    <mergeCell ref="D1973:D1974"/>
    <mergeCell ref="F1973:F1974"/>
    <mergeCell ref="C1836:G1836"/>
    <mergeCell ref="C1920:G1920"/>
    <mergeCell ref="C1877:G1877"/>
    <mergeCell ref="C1878:G1878"/>
    <mergeCell ref="C1879:G1879"/>
    <mergeCell ref="C1880:G1880"/>
    <mergeCell ref="C1881:G1881"/>
    <mergeCell ref="B1883:C1884"/>
    <mergeCell ref="D1883:D1884"/>
    <mergeCell ref="E1883:E1884"/>
    <mergeCell ref="F1883:F1884"/>
    <mergeCell ref="C1788:G1788"/>
    <mergeCell ref="C1790:G1790"/>
    <mergeCell ref="C1791:G1791"/>
    <mergeCell ref="C1792:G1792"/>
    <mergeCell ref="C1793:G1793"/>
    <mergeCell ref="B1795:C1796"/>
    <mergeCell ref="D1795:D1796"/>
    <mergeCell ref="E1795:E1796"/>
    <mergeCell ref="F1795:F1796"/>
    <mergeCell ref="G1795:G1796"/>
    <mergeCell ref="C1702:G1702"/>
    <mergeCell ref="C1703:G1703"/>
    <mergeCell ref="C1704:G1704"/>
    <mergeCell ref="C1705:G1705"/>
    <mergeCell ref="C1706:G1706"/>
    <mergeCell ref="B1708:C1709"/>
    <mergeCell ref="D1708:D1709"/>
    <mergeCell ref="E1708:E1709"/>
    <mergeCell ref="F1708:F1709"/>
    <mergeCell ref="G1708:G1709"/>
    <mergeCell ref="B1663:C1664"/>
    <mergeCell ref="D1663:D1664"/>
    <mergeCell ref="E1663:E1664"/>
    <mergeCell ref="F1663:F1664"/>
    <mergeCell ref="G1663:G1664"/>
    <mergeCell ref="C1700:G1700"/>
    <mergeCell ref="C1655:G1655"/>
    <mergeCell ref="C1657:G1657"/>
    <mergeCell ref="C1658:G1658"/>
    <mergeCell ref="C1659:G1659"/>
    <mergeCell ref="C1660:G1660"/>
    <mergeCell ref="C1661:G1661"/>
    <mergeCell ref="C1629:G1629"/>
    <mergeCell ref="C1631:G1631"/>
    <mergeCell ref="C1632:G1632"/>
    <mergeCell ref="C1633:G1633"/>
    <mergeCell ref="B1635:C1636"/>
    <mergeCell ref="D1635:D1636"/>
    <mergeCell ref="E1635:E1636"/>
    <mergeCell ref="F1635:F1636"/>
    <mergeCell ref="G1635:G1636"/>
    <mergeCell ref="C1603:G1603"/>
    <mergeCell ref="C1605:G1605"/>
    <mergeCell ref="C1606:G1606"/>
    <mergeCell ref="C1607:G1607"/>
    <mergeCell ref="B1609:C1610"/>
    <mergeCell ref="D1609:D1610"/>
    <mergeCell ref="E1609:E1610"/>
    <mergeCell ref="F1609:F1610"/>
    <mergeCell ref="G1609:G1610"/>
    <mergeCell ref="C1561:G1561"/>
    <mergeCell ref="C1563:G1563"/>
    <mergeCell ref="C1564:G1564"/>
    <mergeCell ref="C1565:G1565"/>
    <mergeCell ref="C1566:G1566"/>
    <mergeCell ref="B1568:C1569"/>
    <mergeCell ref="D1568:D1569"/>
    <mergeCell ref="E1568:E1569"/>
    <mergeCell ref="F1568:F1569"/>
    <mergeCell ref="G1568:G1569"/>
    <mergeCell ref="C1498:G1498"/>
    <mergeCell ref="B1501:C1502"/>
    <mergeCell ref="D1501:D1502"/>
    <mergeCell ref="E1501:E1502"/>
    <mergeCell ref="F1501:F1502"/>
    <mergeCell ref="G1501:G1502"/>
    <mergeCell ref="C1460:G1460"/>
    <mergeCell ref="C1461:G1461"/>
    <mergeCell ref="C1462:G1462"/>
    <mergeCell ref="C1463:G1463"/>
    <mergeCell ref="B1465:C1466"/>
    <mergeCell ref="D1465:D1466"/>
    <mergeCell ref="E1465:E1466"/>
    <mergeCell ref="F1465:F1466"/>
    <mergeCell ref="G1465:G1466"/>
    <mergeCell ref="C1423:G1423"/>
    <mergeCell ref="C1424:G1424"/>
    <mergeCell ref="B1426:C1427"/>
    <mergeCell ref="D1426:D1427"/>
    <mergeCell ref="E1426:E1427"/>
    <mergeCell ref="F1426:F1427"/>
    <mergeCell ref="G1426:G1427"/>
    <mergeCell ref="C1386:G1386"/>
    <mergeCell ref="C1387:G1387"/>
    <mergeCell ref="B1389:C1390"/>
    <mergeCell ref="D1389:D1390"/>
    <mergeCell ref="E1389:E1390"/>
    <mergeCell ref="F1389:F1390"/>
    <mergeCell ref="G1389:G1390"/>
    <mergeCell ref="C1290:G1290"/>
    <mergeCell ref="C1291:G1291"/>
    <mergeCell ref="C1292:G1292"/>
    <mergeCell ref="B1295:C1296"/>
    <mergeCell ref="D1295:D1296"/>
    <mergeCell ref="E1295:E1296"/>
    <mergeCell ref="F1295:F1296"/>
    <mergeCell ref="G1295:G1296"/>
    <mergeCell ref="C1194:G1194"/>
    <mergeCell ref="C1196:G1196"/>
    <mergeCell ref="C1197:G1197"/>
    <mergeCell ref="C1198:G1198"/>
    <mergeCell ref="C1199:G1199"/>
    <mergeCell ref="B1201:C1202"/>
    <mergeCell ref="D1201:D1202"/>
    <mergeCell ref="E1201:E1202"/>
    <mergeCell ref="F1201:F1202"/>
    <mergeCell ref="G1201:G1202"/>
    <mergeCell ref="C1102:G1102"/>
    <mergeCell ref="C1103:G1103"/>
    <mergeCell ref="C1104:G1104"/>
    <mergeCell ref="C1105:G1105"/>
    <mergeCell ref="B1107:C1108"/>
    <mergeCell ref="D1107:D1108"/>
    <mergeCell ref="E1107:E1108"/>
    <mergeCell ref="F1107:F1108"/>
    <mergeCell ref="G1107:G1108"/>
    <mergeCell ref="C1010:G1010"/>
    <mergeCell ref="C1012:G1012"/>
    <mergeCell ref="C1013:G1013"/>
    <mergeCell ref="C1014:G1014"/>
    <mergeCell ref="C1015:G1015"/>
    <mergeCell ref="B1017:C1018"/>
    <mergeCell ref="D1017:D1018"/>
    <mergeCell ref="E1017:E1018"/>
    <mergeCell ref="F1017:F1018"/>
    <mergeCell ref="G1017:G1018"/>
    <mergeCell ref="C920:G920"/>
    <mergeCell ref="C922:G922"/>
    <mergeCell ref="C923:G923"/>
    <mergeCell ref="C924:G924"/>
    <mergeCell ref="C925:G925"/>
    <mergeCell ref="B927:C928"/>
    <mergeCell ref="D927:D928"/>
    <mergeCell ref="E927:E928"/>
    <mergeCell ref="F927:F928"/>
    <mergeCell ref="G927:G928"/>
    <mergeCell ref="C885:G885"/>
    <mergeCell ref="C887:G887"/>
    <mergeCell ref="C888:G888"/>
    <mergeCell ref="C889:G889"/>
    <mergeCell ref="B891:C892"/>
    <mergeCell ref="D891:D892"/>
    <mergeCell ref="E891:E892"/>
    <mergeCell ref="F891:F892"/>
    <mergeCell ref="G891:G892"/>
    <mergeCell ref="C784:G784"/>
    <mergeCell ref="C786:G786"/>
    <mergeCell ref="C787:G787"/>
    <mergeCell ref="C788:G788"/>
    <mergeCell ref="C789:G789"/>
    <mergeCell ref="B791:C792"/>
    <mergeCell ref="D791:D792"/>
    <mergeCell ref="E791:E792"/>
    <mergeCell ref="F791:F792"/>
    <mergeCell ref="G791:G792"/>
    <mergeCell ref="C683:G683"/>
    <mergeCell ref="C685:G685"/>
    <mergeCell ref="C686:G686"/>
    <mergeCell ref="C687:G687"/>
    <mergeCell ref="C688:G688"/>
    <mergeCell ref="B690:C691"/>
    <mergeCell ref="D690:D691"/>
    <mergeCell ref="E690:E691"/>
    <mergeCell ref="F690:F691"/>
    <mergeCell ref="G690:G691"/>
    <mergeCell ref="C582:G582"/>
    <mergeCell ref="C584:G584"/>
    <mergeCell ref="C585:G585"/>
    <mergeCell ref="C586:G586"/>
    <mergeCell ref="C587:G587"/>
    <mergeCell ref="B589:C590"/>
    <mergeCell ref="D589:D590"/>
    <mergeCell ref="E589:E590"/>
    <mergeCell ref="F589:F590"/>
    <mergeCell ref="G589:G590"/>
    <mergeCell ref="B541:C542"/>
    <mergeCell ref="D541:D542"/>
    <mergeCell ref="E541:E542"/>
    <mergeCell ref="F541:F542"/>
    <mergeCell ref="G541:G542"/>
    <mergeCell ref="C494:G494"/>
    <mergeCell ref="C496:G496"/>
    <mergeCell ref="C497:G497"/>
    <mergeCell ref="C498:G498"/>
    <mergeCell ref="B500:C501"/>
    <mergeCell ref="D500:D501"/>
    <mergeCell ref="E500:E501"/>
    <mergeCell ref="F500:F501"/>
    <mergeCell ref="G500:G501"/>
    <mergeCell ref="C452:G452"/>
    <mergeCell ref="C453:E453"/>
    <mergeCell ref="B455:C456"/>
    <mergeCell ref="D455:D456"/>
    <mergeCell ref="E455:E456"/>
    <mergeCell ref="F455:F456"/>
    <mergeCell ref="G455:G456"/>
    <mergeCell ref="C534:G534"/>
    <mergeCell ref="C399:G399"/>
    <mergeCell ref="C401:G401"/>
    <mergeCell ref="C402:G402"/>
    <mergeCell ref="C403:G403"/>
    <mergeCell ref="C405:G405"/>
    <mergeCell ref="B407:C408"/>
    <mergeCell ref="D407:D408"/>
    <mergeCell ref="E407:E408"/>
    <mergeCell ref="F407:F408"/>
    <mergeCell ref="G407:G408"/>
    <mergeCell ref="C348:G348"/>
    <mergeCell ref="C350:G350"/>
    <mergeCell ref="C351:G351"/>
    <mergeCell ref="C352:G352"/>
    <mergeCell ref="B356:C357"/>
    <mergeCell ref="D356:D357"/>
    <mergeCell ref="E356:E357"/>
    <mergeCell ref="F356:F357"/>
    <mergeCell ref="G356:G357"/>
    <mergeCell ref="C297:G297"/>
    <mergeCell ref="C299:G299"/>
    <mergeCell ref="C300:G300"/>
    <mergeCell ref="C301:G301"/>
    <mergeCell ref="B305:C306"/>
    <mergeCell ref="D305:D306"/>
    <mergeCell ref="E305:E306"/>
    <mergeCell ref="F305:F306"/>
    <mergeCell ref="G305:G306"/>
    <mergeCell ref="C255:G255"/>
    <mergeCell ref="C256:G256"/>
    <mergeCell ref="C257:G257"/>
    <mergeCell ref="C258:G258"/>
    <mergeCell ref="B260:C261"/>
    <mergeCell ref="D260:D261"/>
    <mergeCell ref="E260:E261"/>
    <mergeCell ref="F260:F261"/>
    <mergeCell ref="G260:G261"/>
    <mergeCell ref="C206:G206"/>
    <mergeCell ref="C207:G207"/>
    <mergeCell ref="C208:G208"/>
    <mergeCell ref="C209:G209"/>
    <mergeCell ref="C210:G210"/>
    <mergeCell ref="B212:C213"/>
    <mergeCell ref="D212:D213"/>
    <mergeCell ref="E212:E213"/>
    <mergeCell ref="F212:F213"/>
    <mergeCell ref="G212:G213"/>
    <mergeCell ref="B48:C49"/>
    <mergeCell ref="D48:D49"/>
    <mergeCell ref="E48:E49"/>
    <mergeCell ref="F48:F49"/>
    <mergeCell ref="G48:G49"/>
    <mergeCell ref="C204:F204"/>
    <mergeCell ref="C40:F40"/>
    <mergeCell ref="C42:G42"/>
    <mergeCell ref="C43:G43"/>
    <mergeCell ref="C44:G44"/>
    <mergeCell ref="C45:G45"/>
    <mergeCell ref="C46:G46"/>
    <mergeCell ref="A203:G203"/>
    <mergeCell ref="C1:G1"/>
    <mergeCell ref="C2:G2"/>
    <mergeCell ref="C3:G3"/>
    <mergeCell ref="C4:G8"/>
    <mergeCell ref="C10:F10"/>
    <mergeCell ref="C12:G12"/>
    <mergeCell ref="C13:G13"/>
    <mergeCell ref="C14:F14"/>
    <mergeCell ref="B16:C17"/>
    <mergeCell ref="D16:D17"/>
    <mergeCell ref="E16:E17"/>
    <mergeCell ref="F16:F17"/>
    <mergeCell ref="G16:G17"/>
  </mergeCells>
  <pageMargins left="1.3" right="0.70866141732283472" top="0.74803149606299213" bottom="0.86614173228346458" header="0.31496062992125984" footer="0.31496062992125984"/>
  <pageSetup scale="77" orientation="portrait" r:id="rId1"/>
  <rowBreaks count="88" manualBreakCount="88">
    <brk id="39" max="6" man="1"/>
    <brk id="89" max="6" man="1"/>
    <brk id="121" max="16383" man="1"/>
    <brk id="172" max="6" man="1"/>
    <brk id="203" max="6" man="1"/>
    <brk id="252" max="6" man="1"/>
    <brk id="296" max="6" man="1"/>
    <brk id="347" max="6" man="1"/>
    <brk id="398" max="6" man="1"/>
    <brk id="448" max="6" man="1"/>
    <brk id="493" max="6" man="1"/>
    <brk id="533" max="6" man="1"/>
    <brk id="581" max="6" man="1"/>
    <brk id="632" max="6" man="1"/>
    <brk id="682" max="6" man="1"/>
    <brk id="734" max="6" man="1"/>
    <brk id="783" max="6" man="1"/>
    <brk id="835" max="6" man="1"/>
    <brk id="884" max="6" man="1"/>
    <brk id="919" max="6" man="1"/>
    <brk id="972" max="6" man="1"/>
    <brk id="1009" max="6" man="1"/>
    <brk id="1062" max="6" man="1"/>
    <brk id="1099" max="6" man="1"/>
    <brk id="1146" max="6" man="1"/>
    <brk id="1193" max="6" man="1"/>
    <brk id="1240" max="6" man="1"/>
    <brk id="1287" max="6" man="1"/>
    <brk id="1335" max="6" man="1"/>
    <brk id="1382" max="6" man="1"/>
    <brk id="1419" max="6" man="1"/>
    <brk id="1456" max="6" man="1"/>
    <brk id="1494" max="6" man="1"/>
    <brk id="1547" max="6" man="1"/>
    <brk id="1560" max="6" man="1"/>
    <brk id="1602" max="6" man="1"/>
    <brk id="1628" max="6" man="1"/>
    <brk id="1654" max="6" man="1"/>
    <brk id="1699" max="6" man="1"/>
    <brk id="1745" max="6" man="1"/>
    <brk id="1787" max="6" man="1"/>
    <brk id="1829" max="6" man="1"/>
    <brk id="1874" max="6" man="1"/>
    <brk id="1919" max="6" man="1"/>
    <brk id="1965" max="6" man="1"/>
    <brk id="2009" max="6" man="1"/>
    <brk id="2054" max="6" man="1"/>
    <brk id="2099" max="6" man="1"/>
    <brk id="2144" max="6" man="1"/>
    <brk id="2190" max="6" man="1"/>
    <brk id="2236" max="6" man="1"/>
    <brk id="2281" max="6" man="1"/>
    <brk id="2325" max="6" man="1"/>
    <brk id="2370" max="6" man="1"/>
    <brk id="2415" max="6" man="1"/>
    <brk id="2456" max="6" man="1"/>
    <brk id="2497" max="6" man="1"/>
    <brk id="2538" max="6" man="1"/>
    <brk id="2577" max="6" man="1"/>
    <brk id="2617" max="6" man="1"/>
    <brk id="2669" max="6" man="1"/>
    <brk id="2694" max="6" man="1"/>
    <brk id="2753" max="6" man="1"/>
    <brk id="2810" max="6" man="1"/>
    <brk id="2859" max="6" man="1"/>
    <brk id="2913" max="6" man="1"/>
    <brk id="2948" max="6" man="1"/>
    <brk id="3002" max="6" man="1"/>
    <brk id="3055" max="6" man="1"/>
    <brk id="3113" max="6" man="1"/>
    <brk id="3162" max="6" man="1"/>
    <brk id="3204" max="6" man="1"/>
    <brk id="3264" max="6" man="1"/>
    <brk id="3303" max="6" man="1"/>
    <brk id="3345" max="6" man="1"/>
    <brk id="3397" max="6" man="1"/>
    <brk id="3436" max="6" man="1"/>
    <brk id="3482" max="6" man="1"/>
    <brk id="3541" max="6" man="1"/>
    <brk id="3598" max="6" man="1"/>
    <brk id="3654" max="6" man="1"/>
    <brk id="3703" max="6" man="1"/>
    <brk id="3759" max="6" man="1"/>
    <brk id="3808" max="6" man="1"/>
    <brk id="3854" max="6" man="1"/>
    <brk id="3908" max="6" man="1"/>
    <brk id="3922" max="6" man="1"/>
    <brk id="3956" max="6" man="1"/>
  </rowBreaks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P.B.</vt:lpstr>
      <vt:lpstr>P.U.</vt:lpstr>
      <vt:lpstr>P.B.!Área_de_impresión</vt:lpstr>
      <vt:lpstr>P.U.!Área_de_impresión</vt:lpstr>
      <vt:lpstr>P.U.!Títulos_a_imprimir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jlrios</cp:lastModifiedBy>
  <cp:lastPrinted>2013-06-20T21:24:06Z</cp:lastPrinted>
  <dcterms:created xsi:type="dcterms:W3CDTF">2010-11-11T21:39:48Z</dcterms:created>
  <dcterms:modified xsi:type="dcterms:W3CDTF">2013-07-01T23:44:51Z</dcterms:modified>
</cp:coreProperties>
</file>